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Amenity Inventory" sheetId="2" state="visible" r:id="rId2"/>
    <sheet xmlns:r="http://schemas.openxmlformats.org/officeDocument/2006/relationships" name="Stock Movement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0" hidden="1">'Dashboard'!$A$13:$J$23</definedName>
    <definedName name="_xlnm.Print_Area" localSheetId="0">'Dashboard'!$A$1:$R$60</definedName>
    <definedName name="_xlnm._FilterDatabase" localSheetId="1" hidden="1">'Amenity Inventory'!$A$5:$W$205</definedName>
    <definedName name="_xlnm.Print_Area" localSheetId="1">'Amenity Inventory'!$A$1:$W$205</definedName>
    <definedName name="_xlnm._FilterDatabase" localSheetId="2" hidden="1">'Stock Movements'!$A$5:$N$505</definedName>
    <definedName name="_xlnm.Print_Area" localSheetId="2">'Stock Movements'!$A$1:$N$505</definedName>
    <definedName name="_xlnm.Print_Area" localSheetId="3">'Instructions'!$A$1:$M$32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/d/yyyy"/>
    <numFmt numFmtId="165" formatCode="$#,##0.00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44546A"/>
      <sz val="11"/>
    </font>
    <font>
      <name val="Calibri"/>
      <b val="1"/>
      <color rgb="001F2933"/>
      <sz val="10"/>
    </font>
    <font>
      <name val="Calibri"/>
      <b val="1"/>
      <color rgb="00FFFFFF"/>
      <sz val="11"/>
    </font>
    <font>
      <name val="Calibri"/>
      <color rgb="001F2933"/>
      <sz val="10"/>
    </font>
    <font>
      <name val="Calibri"/>
      <b val="1"/>
      <color rgb="00FFFFFF"/>
      <sz val="10"/>
    </font>
    <font>
      <name val="Calibri"/>
      <b val="1"/>
      <color rgb="0017324D"/>
      <sz val="14"/>
    </font>
  </fonts>
  <fills count="11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B5D74"/>
      </patternFill>
    </fill>
    <fill>
      <patternFill patternType="solid">
        <fgColor rgb="00F2F7F8"/>
      </patternFill>
    </fill>
    <fill>
      <patternFill patternType="solid">
        <fgColor rgb="00FFF1CE"/>
      </patternFill>
    </fill>
    <fill>
      <patternFill patternType="solid">
        <fgColor rgb="00FFFFFF"/>
      </patternFill>
    </fill>
    <fill>
      <patternFill patternType="solid">
        <fgColor rgb="00E7F0F5"/>
      </patternFill>
    </fill>
    <fill>
      <patternFill patternType="solid">
        <fgColor rgb="00F7D6D6"/>
      </patternFill>
    </fill>
    <fill>
      <patternFill patternType="solid">
        <fgColor rgb="00FCE8BF"/>
      </patternFill>
    </fill>
    <fill>
      <patternFill patternType="solid">
        <fgColor rgb="00D9EDE7"/>
      </patternFill>
    </fill>
  </fills>
  <borders count="6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left/>
      <right/>
      <top style="thin">
        <color rgb="00C7D5E0"/>
      </top>
      <bottom/>
      <diagonal/>
    </border>
    <border>
      <left/>
      <right style="thin">
        <color rgb="00C7D5E0"/>
      </right>
      <top style="thin">
        <color rgb="00C7D5E0"/>
      </top>
      <bottom/>
      <diagonal/>
    </border>
    <border>
      <left/>
      <right/>
      <top style="thin">
        <color rgb="00C7D5E0"/>
      </top>
      <bottom style="thin">
        <color rgb="00C7D5E0"/>
      </bottom>
      <diagonal/>
    </border>
    <border>
      <left/>
      <right style="thin">
        <color rgb="00C7D5E0"/>
      </right>
      <top style="thin">
        <color rgb="00C7D5E0"/>
      </top>
      <bottom style="thin">
        <color rgb="00C7D5E0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164" fontId="3" fillId="0" borderId="0" applyAlignment="1" pivotButton="0" quotePrefix="0" xfId="0">
      <alignment horizontal="right" vertical="center"/>
    </xf>
    <xf numFmtId="0" fontId="4" fillId="3" borderId="1" pivotButton="0" quotePrefix="0" xfId="0"/>
    <xf numFmtId="0" fontId="0" fillId="3" borderId="1" pivotButton="0" quotePrefix="0" xfId="0"/>
    <xf numFmtId="0" fontId="6" fillId="3" borderId="1" applyAlignment="1" pivotButton="0" quotePrefix="0" xfId="0">
      <alignment horizontal="center" vertical="center"/>
    </xf>
    <xf numFmtId="0" fontId="3" fillId="4" borderId="1" pivotButton="0" quotePrefix="0" xfId="0"/>
    <xf numFmtId="0" fontId="0" fillId="5" borderId="1" pivotButton="0" quotePrefix="0" xfId="0"/>
    <xf numFmtId="0" fontId="5" fillId="0" borderId="0" applyAlignment="1" pivotButton="0" quotePrefix="0" xfId="0">
      <alignment horizontal="left" vertical="top" wrapText="1"/>
    </xf>
    <xf numFmtId="1" fontId="7" fillId="6" borderId="1" applyAlignment="1" pivotButton="0" quotePrefix="0" xfId="0">
      <alignment horizontal="center" vertical="center"/>
    </xf>
    <xf numFmtId="4" fontId="7" fillId="6" borderId="1" applyAlignment="1" pivotButton="0" quotePrefix="0" xfId="0">
      <alignment horizontal="center" vertical="center"/>
    </xf>
    <xf numFmtId="165" fontId="7" fillId="6" borderId="1" applyAlignment="1" pivotButton="0" quotePrefix="0" xfId="0">
      <alignment horizontal="center" vertical="center"/>
    </xf>
    <xf numFmtId="165" fontId="0" fillId="5" borderId="1" pivotButton="0" quotePrefix="0" xfId="0"/>
    <xf numFmtId="9" fontId="0" fillId="5" borderId="1" pivotButton="0" quotePrefix="0" xfId="0"/>
    <xf numFmtId="0" fontId="4" fillId="2" borderId="1" pivotButton="0" quotePrefix="0" xfId="0"/>
    <xf numFmtId="0" fontId="4" fillId="2" borderId="1" applyAlignment="1" pivotButton="0" quotePrefix="0" xfId="0">
      <alignment horizontal="left" vertical="top" wrapText="1"/>
    </xf>
    <xf numFmtId="0" fontId="0" fillId="0" borderId="1" pivotButton="0" quotePrefix="0" xfId="0"/>
    <xf numFmtId="0" fontId="0" fillId="4" borderId="1" pivotButton="0" quotePrefix="0" xfId="0"/>
    <xf numFmtId="4" fontId="0" fillId="4" borderId="1" pivotButton="0" quotePrefix="0" xfId="0"/>
    <xf numFmtId="165" fontId="0" fillId="4" borderId="1" pivotButton="0" quotePrefix="0" xfId="0"/>
    <xf numFmtId="0" fontId="0" fillId="6" borderId="1" pivotButton="0" quotePrefix="0" xfId="0"/>
    <xf numFmtId="4" fontId="0" fillId="6" borderId="1" pivotButton="0" quotePrefix="0" xfId="0"/>
    <xf numFmtId="165" fontId="0" fillId="6" borderId="1" pivotButton="0" quotePrefix="0" xfId="0"/>
    <xf numFmtId="165" fontId="0" fillId="0" borderId="1" pivotButton="0" quotePrefix="0" xfId="0"/>
    <xf numFmtId="0" fontId="2" fillId="0" borderId="0" applyAlignment="1" pivotButton="0" quotePrefix="0" xfId="0">
      <alignment horizontal="left" vertical="top" wrapText="1"/>
    </xf>
    <xf numFmtId="0" fontId="5" fillId="5" borderId="1" pivotButton="0" quotePrefix="0" xfId="0"/>
    <xf numFmtId="165" fontId="5" fillId="5" borderId="1" pivotButton="0" quotePrefix="0" xfId="0"/>
    <xf numFmtId="4" fontId="5" fillId="5" borderId="1" pivotButton="0" quotePrefix="0" xfId="0"/>
    <xf numFmtId="4" fontId="5" fillId="7" borderId="1" pivotButton="0" quotePrefix="0" xfId="0"/>
    <xf numFmtId="165" fontId="5" fillId="7" borderId="1" pivotButton="0" quotePrefix="0" xfId="0"/>
    <xf numFmtId="0" fontId="5" fillId="7" borderId="1" pivotButton="0" quotePrefix="0" xfId="0"/>
    <xf numFmtId="164" fontId="5" fillId="5" borderId="1" pivotButton="0" quotePrefix="0" xfId="0"/>
    <xf numFmtId="164" fontId="5" fillId="7" borderId="1" pivotButton="0" quotePrefix="0" xfId="0"/>
    <xf numFmtId="0" fontId="5" fillId="5" borderId="1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0" fillId="7" borderId="1" pivotButton="0" quotePrefix="0" xfId="0"/>
    <xf numFmtId="0" fontId="0" fillId="8" borderId="1" pivotButton="0" quotePrefix="0" xfId="0"/>
    <xf numFmtId="0" fontId="0" fillId="9" borderId="1" pivotButton="0" quotePrefix="0" xfId="0"/>
    <xf numFmtId="0" fontId="0" fillId="10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6">
    <dxf>
      <font>
        <name val="Calibri"/>
        <b val="1"/>
        <color rgb="00FFFFFF"/>
        <sz val="10"/>
      </font>
      <fill>
        <patternFill patternType="solid">
          <fgColor rgb="008B1E1E"/>
        </patternFill>
      </fill>
    </dxf>
    <dxf>
      <font>
        <name val="Calibri"/>
        <b val="1"/>
        <color rgb="00C73939"/>
        <sz val="10"/>
      </font>
      <fill>
        <patternFill patternType="solid">
          <fgColor rgb="00F7D6D6"/>
        </patternFill>
      </fill>
    </dxf>
    <dxf>
      <font>
        <name val="Calibri"/>
        <b val="1"/>
        <color rgb="001F2933"/>
        <sz val="10"/>
      </font>
      <fill>
        <patternFill patternType="solid">
          <fgColor rgb="00FCE8BF"/>
        </patternFill>
      </fill>
    </dxf>
    <dxf>
      <font>
        <name val="Calibri"/>
        <b val="1"/>
        <color rgb="001F2933"/>
        <sz val="10"/>
      </font>
      <fill>
        <patternFill patternType="solid">
          <fgColor rgb="00D9EDE7"/>
        </patternFill>
      </fill>
    </dxf>
    <dxf>
      <font>
        <name val="Calibri"/>
        <b val="1"/>
        <color rgb="00C73939"/>
        <sz val="10"/>
      </font>
    </dxf>
    <dxf>
      <font>
        <name val="Calibri"/>
        <b val="1"/>
        <color rgb="005A3D8E"/>
        <sz val="10"/>
      </font>
      <fill>
        <patternFill patternType="solid">
          <fgColor rgb="00E6DF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Inventory Items by Stock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'Dashboard'!M12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8B1E1E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73939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E7A93B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147D64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7F8C8D"/>
              </a:solidFill>
              <a:ln xmlns:a="http://schemas.openxmlformats.org/drawingml/2006/main">
                <a:prstDash val="solid"/>
              </a:ln>
            </spPr>
          </dPt>
          <cat>
            <numRef>
              <f>'Dashboard'!$L$13:$L$17</f>
            </numRef>
          </cat>
          <val>
            <numRef>
              <f>'Dashboard'!$M$13:$M$17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Stock 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Items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Active Inventory Value by Category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'Dashboard'!M19</f>
            </strRef>
          </tx>
          <spPr>
            <a:solidFill xmlns:a="http://schemas.openxmlformats.org/drawingml/2006/main">
              <a:srgbClr val="2B5D74"/>
            </a:solidFill>
            <a:ln xmlns:a="http://schemas.openxmlformats.org/drawingml/2006/main">
              <a:prstDash val="solid"/>
            </a:ln>
          </spPr>
          <cat>
            <numRef>
              <f>'Dashboard'!$L$20:$L$28</f>
            </numRef>
          </cat>
          <val>
            <numRef>
              <f>'Dashboard'!$M$20:$M$28</f>
            </numRef>
          </val>
        </ser>
        <dLbls>
          <showVal val="0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Inventory Value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Category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29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44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Amenities" displayName="tblAmenities" ref="A5:W205" headerRowCount="1">
  <autoFilter ref="A5:W205"/>
  <tableColumns count="23">
    <tableColumn id="1" name="Amenity ID"/>
    <tableColumn id="2" name="Category"/>
    <tableColumn id="3" name="Item Name"/>
    <tableColumn id="4" name="Unit of Measure"/>
    <tableColumn id="5" name="Storage Location"/>
    <tableColumn id="6" name="Preferred Supplier"/>
    <tableColumn id="7" name="Supplier Item Number"/>
    <tableColumn id="8" name="Unit Cost"/>
    <tableColumn id="9" name="Opening Quantity"/>
    <tableColumn id="10" name="Movement Receipts"/>
    <tableColumn id="11" name="Movement Issues"/>
    <tableColumn id="12" name="Net Adjustments"/>
    <tableColumn id="13" name="Calculated On Hand"/>
    <tableColumn id="14" name="Par Level"/>
    <tableColumn id="15" name="Reorder Point"/>
    <tableColumn id="16" name="Reorder Quantity"/>
    <tableColumn id="17" name="Inventory Value"/>
    <tableColumn id="18" name="Stock Status"/>
    <tableColumn id="19" name="Last Physical Count"/>
    <tableColumn id="20" name="Next Count Due"/>
    <tableColumn id="21" name="Count Status"/>
    <tableColumn id="22" name="Active"/>
    <tableColumn id="23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Movements" displayName="tblMovements" ref="A5:N505" headerRowCount="1">
  <autoFilter ref="A5:N505"/>
  <tableColumns count="14">
    <tableColumn id="1" name="Movement ID"/>
    <tableColumn id="2" name="Movement Date"/>
    <tableColumn id="3" name="Amenity ID"/>
    <tableColumn id="4" name="Item Name"/>
    <tableColumn id="5" name="Movement Type"/>
    <tableColumn id="6" name="Quantity"/>
    <tableColumn id="7" name="Signed Quantity"/>
    <tableColumn id="8" name="Unit Cost Used"/>
    <tableColumn id="9" name="Extended Value"/>
    <tableColumn id="10" name="Department"/>
    <tableColumn id="11" name="Storage Location"/>
    <tableColumn id="12" name="Reference Number"/>
    <tableColumn id="13" name="Entered By"/>
    <tableColumn id="14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31"/>
  <sheetViews>
    <sheetView showGridLines="0" zoomScale="70" zoomScaleNormal="7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26" customWidth="1" min="3" max="3"/>
    <col width="20" customWidth="1" min="4" max="4"/>
    <col width="3" customWidth="1" min="5" max="5"/>
    <col width="20" customWidth="1" min="6" max="6"/>
    <col width="3" customWidth="1" min="7" max="7"/>
    <col width="20" customWidth="1" min="8" max="8"/>
    <col width="3" customWidth="1" min="9" max="9"/>
    <col width="21" customWidth="1" min="10" max="10"/>
    <col width="3" customWidth="1" min="11" max="11"/>
    <col width="28" customWidth="1" min="12" max="12"/>
    <col width="18" customWidth="1" min="13" max="13"/>
    <col hidden="1" width="13" customWidth="1" min="19" max="19"/>
    <col hidden="1" width="13" customWidth="1" min="20" max="20"/>
  </cols>
  <sheetData>
    <row r="1" ht="27" customHeight="1">
      <c r="A1" s="1" t="inlineStr">
        <is>
          <t>Hotel Amenity Inventory Dashboard</t>
        </is>
      </c>
      <c r="B1" s="41" t="n"/>
      <c r="C1" s="41" t="n"/>
      <c r="D1" s="41" t="n"/>
      <c r="E1" s="41" t="n"/>
      <c r="F1" s="41" t="n"/>
      <c r="G1" s="41" t="n"/>
      <c r="H1" s="42" t="n"/>
    </row>
    <row r="2" ht="22" customHeight="1">
      <c r="A2" s="3" t="inlineStr">
        <is>
          <t>Inventory position, replenishment needs, stock value, and count status</t>
        </is>
      </c>
      <c r="H2" s="4">
        <f>IFERROR(TODAY(),0)</f>
        <v/>
      </c>
    </row>
    <row r="3"/>
    <row r="4">
      <c r="A4" s="5" t="inlineStr">
        <is>
          <t>Inventory Assumptions</t>
        </is>
      </c>
      <c r="B4" s="6" t="n"/>
      <c r="D4" s="7" t="inlineStr">
        <is>
          <t>Active Amenity Items</t>
        </is>
      </c>
      <c r="F4" s="7" t="inlineStr">
        <is>
          <t>Total Units On Hand</t>
        </is>
      </c>
      <c r="H4" s="7" t="inlineStr">
        <is>
          <t>Current Inventory Value</t>
        </is>
      </c>
      <c r="J4" s="7" t="inlineStr">
        <is>
          <t>Items Requiring Reorder</t>
        </is>
      </c>
    </row>
    <row r="5" ht="42" customHeight="1">
      <c r="A5" s="8" t="inlineStr">
        <is>
          <t>Standard Count Interval (Days)</t>
        </is>
      </c>
      <c r="B5" s="9" t="n">
        <v>30</v>
      </c>
      <c r="C5" s="10" t="inlineStr">
        <is>
          <t>Edit these operating assumptions to match the property's inventory-counting and replenishment policies. They are management settings, not legal requirements.</t>
        </is>
      </c>
      <c r="D5" s="11">
        <f>IFERROR(COUNTIF('Amenity Inventory'!$V$6:$V$205,"Yes"),0)</f>
        <v/>
      </c>
      <c r="F5" s="12">
        <f>IFERROR(SUMIFS('Amenity Inventory'!$M$6:$M$205,'Amenity Inventory'!$V$6:$V$205,"Yes"),0)</f>
        <v/>
      </c>
      <c r="H5" s="13">
        <f>IFERROR(SUMIFS('Amenity Inventory'!$Q$6:$Q$205,'Amenity Inventory'!$V$6:$V$205,"Yes"),0)</f>
        <v/>
      </c>
      <c r="J5" s="11">
        <f>IFERROR(COUNTIFS('Amenity Inventory'!$V$6:$V$205,"Yes",'Amenity Inventory'!$P$6:$P$205,"&gt;0"),0)</f>
        <v/>
      </c>
    </row>
    <row r="6">
      <c r="A6" s="8" t="inlineStr">
        <is>
          <t>Count Warning Lead Time (Days)</t>
        </is>
      </c>
      <c r="B6" s="9" t="n">
        <v>5</v>
      </c>
    </row>
    <row r="7">
      <c r="A7" s="8" t="inlineStr">
        <is>
          <t>High-Value Item Threshold</t>
        </is>
      </c>
      <c r="B7" s="14" t="n">
        <v>250</v>
      </c>
      <c r="D7" s="7" t="inlineStr">
        <is>
          <t>Out-of-Stock Items</t>
        </is>
      </c>
      <c r="F7" s="7" t="inlineStr">
        <is>
          <t>Overdue Counts</t>
        </is>
      </c>
      <c r="H7" s="7" t="inlineStr">
        <is>
          <t>High-Value Active Items</t>
        </is>
      </c>
      <c r="J7" s="7" t="inlineStr">
        <is>
          <t>Reorder Cost Estimate</t>
        </is>
      </c>
    </row>
    <row r="8">
      <c r="A8" s="8" t="inlineStr">
        <is>
          <t>Low-Stock Alert Percentage</t>
        </is>
      </c>
      <c r="B8" s="15" t="n">
        <v>0.25</v>
      </c>
      <c r="D8" s="11">
        <f>IFERROR(COUNTIFS('Amenity Inventory'!$V$6:$V$205,"Yes",'Amenity Inventory'!$M$6:$M$205,"&lt;=0",'Amenity Inventory'!$A$6:$A$205,"&lt;&gt;"),0)</f>
        <v/>
      </c>
      <c r="F8" s="11">
        <f>IFERROR(COUNTIFS('Amenity Inventory'!$V$6:$V$205,"Yes",'Amenity Inventory'!$U$6:$U$205,"Overdue"),0)</f>
        <v/>
      </c>
      <c r="H8" s="11">
        <f>IFERROR(COUNTIFS('Amenity Inventory'!$V$6:$V$205,"Yes",'Amenity Inventory'!$Q$6:$Q$205,"&gt;="&amp;$B$7),0)</f>
        <v/>
      </c>
      <c r="J8" s="13">
        <f>IFERROR(SUMIFS('Amenity Inventory'!$W$6:$W$205,'Amenity Inventory'!$V$6:$V$205,"Yes"),0)</f>
        <v/>
      </c>
    </row>
    <row r="9">
      <c r="A9" s="8" t="inlineStr">
        <is>
          <t>Dashboard Replenishment Limit</t>
        </is>
      </c>
      <c r="B9" s="9" t="n">
        <v>10</v>
      </c>
    </row>
    <row r="10"/>
    <row r="11"/>
    <row r="12">
      <c r="A12" s="5" t="inlineStr">
        <is>
          <t>Priority Replenishment List</t>
        </is>
      </c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L12" s="16" t="inlineStr">
        <is>
          <t>Stock Status</t>
        </is>
      </c>
      <c r="M12" s="16" t="inlineStr">
        <is>
          <t>Item Count</t>
        </is>
      </c>
    </row>
    <row r="13">
      <c r="A13" s="17" t="inlineStr">
        <is>
          <t>Amenity ID</t>
        </is>
      </c>
      <c r="B13" s="17" t="inlineStr">
        <is>
          <t>Item Name</t>
        </is>
      </c>
      <c r="C13" s="17" t="inlineStr">
        <is>
          <t>Category</t>
        </is>
      </c>
      <c r="D13" s="17" t="inlineStr">
        <is>
          <t>Storage Location</t>
        </is>
      </c>
      <c r="E13" s="17" t="inlineStr">
        <is>
          <t>Calculated On Hand</t>
        </is>
      </c>
      <c r="F13" s="17" t="inlineStr">
        <is>
          <t>Reorder Point</t>
        </is>
      </c>
      <c r="G13" s="17" t="inlineStr">
        <is>
          <t>Reorder Quantity</t>
        </is>
      </c>
      <c r="H13" s="17" t="inlineStr">
        <is>
          <t>Unit Cost</t>
        </is>
      </c>
      <c r="I13" s="17" t="inlineStr">
        <is>
          <t>Estimated Order Cost</t>
        </is>
      </c>
      <c r="J13" s="17" t="inlineStr">
        <is>
          <t>Stock Status</t>
        </is>
      </c>
      <c r="L13" s="18" t="inlineStr">
        <is>
          <t>Out of Stock</t>
        </is>
      </c>
      <c r="M13" s="18">
        <f>IFERROR(COUNTIF('Amenity Inventory'!$R$6:$R$205,L13),0)</f>
        <v/>
      </c>
    </row>
    <row r="14">
      <c r="A14" s="19">
        <f>IFERROR(IF(1&gt;$B$9,"",INDEX('Amenity Inventory'!$A$6:$A$205,MATCH(1,$T$32:$T$231,0))),"")</f>
        <v/>
      </c>
      <c r="B14" s="19">
        <f>IFERROR(IF(1&gt;$B$9,"",INDEX('Amenity Inventory'!$C$6:$C$205,MATCH(1,$T$32:$T$231,0))),"")</f>
        <v/>
      </c>
      <c r="C14" s="19">
        <f>IFERROR(IF(1&gt;$B$9,"",INDEX('Amenity Inventory'!$B$6:$B$205,MATCH(1,$T$32:$T$231,0))),"")</f>
        <v/>
      </c>
      <c r="D14" s="19">
        <f>IFERROR(IF(1&gt;$B$9,"",INDEX('Amenity Inventory'!$E$6:$E$205,MATCH(1,$T$32:$T$231,0))),"")</f>
        <v/>
      </c>
      <c r="E14" s="20">
        <f>IFERROR(IF(1&gt;$B$9,"",INDEX('Amenity Inventory'!$M$6:$M$205,MATCH(1,$T$32:$T$231,0))),"")</f>
        <v/>
      </c>
      <c r="F14" s="20">
        <f>IFERROR(IF(1&gt;$B$9,"",INDEX('Amenity Inventory'!$O$6:$O$205,MATCH(1,$T$32:$T$231,0))),"")</f>
        <v/>
      </c>
      <c r="G14" s="20">
        <f>IFERROR(IF(1&gt;$B$9,"",INDEX('Amenity Inventory'!$P$6:$P$205,MATCH(1,$T$32:$T$231,0))),"")</f>
        <v/>
      </c>
      <c r="H14" s="21">
        <f>IFERROR(IF(1&gt;$B$9,"",INDEX('Amenity Inventory'!$H$6:$H$205,MATCH(1,$T$32:$T$231,0))),"")</f>
        <v/>
      </c>
      <c r="I14" s="21">
        <f>IFERROR(IF(1&gt;$B$9,"",INDEX('Amenity Inventory'!$W$6:$W$205,MATCH(1,$T$32:$T$231,0))),"")</f>
        <v/>
      </c>
      <c r="J14" s="19">
        <f>IFERROR(IF(1&gt;$B$9,"",INDEX('Amenity Inventory'!$R$6:$R$205,MATCH(1,$T$32:$T$231,0))),"")</f>
        <v/>
      </c>
      <c r="L14" s="18" t="inlineStr">
        <is>
          <t>Reorder Now</t>
        </is>
      </c>
      <c r="M14" s="18">
        <f>IFERROR(COUNTIF('Amenity Inventory'!$R$6:$R$205,L14),0)</f>
        <v/>
      </c>
    </row>
    <row r="15">
      <c r="A15" s="22">
        <f>IFERROR(IF(2&gt;$B$9,"",INDEX('Amenity Inventory'!$A$6:$A$205,MATCH(2,$T$32:$T$231,0))),"")</f>
        <v/>
      </c>
      <c r="B15" s="22">
        <f>IFERROR(IF(2&gt;$B$9,"",INDEX('Amenity Inventory'!$C$6:$C$205,MATCH(2,$T$32:$T$231,0))),"")</f>
        <v/>
      </c>
      <c r="C15" s="22">
        <f>IFERROR(IF(2&gt;$B$9,"",INDEX('Amenity Inventory'!$B$6:$B$205,MATCH(2,$T$32:$T$231,0))),"")</f>
        <v/>
      </c>
      <c r="D15" s="22">
        <f>IFERROR(IF(2&gt;$B$9,"",INDEX('Amenity Inventory'!$E$6:$E$205,MATCH(2,$T$32:$T$231,0))),"")</f>
        <v/>
      </c>
      <c r="E15" s="23">
        <f>IFERROR(IF(2&gt;$B$9,"",INDEX('Amenity Inventory'!$M$6:$M$205,MATCH(2,$T$32:$T$231,0))),"")</f>
        <v/>
      </c>
      <c r="F15" s="23">
        <f>IFERROR(IF(2&gt;$B$9,"",INDEX('Amenity Inventory'!$O$6:$O$205,MATCH(2,$T$32:$T$231,0))),"")</f>
        <v/>
      </c>
      <c r="G15" s="23">
        <f>IFERROR(IF(2&gt;$B$9,"",INDEX('Amenity Inventory'!$P$6:$P$205,MATCH(2,$T$32:$T$231,0))),"")</f>
        <v/>
      </c>
      <c r="H15" s="24">
        <f>IFERROR(IF(2&gt;$B$9,"",INDEX('Amenity Inventory'!$H$6:$H$205,MATCH(2,$T$32:$T$231,0))),"")</f>
        <v/>
      </c>
      <c r="I15" s="24">
        <f>IFERROR(IF(2&gt;$B$9,"",INDEX('Amenity Inventory'!$W$6:$W$205,MATCH(2,$T$32:$T$231,0))),"")</f>
        <v/>
      </c>
      <c r="J15" s="22">
        <f>IFERROR(IF(2&gt;$B$9,"",INDEX('Amenity Inventory'!$R$6:$R$205,MATCH(2,$T$32:$T$231,0))),"")</f>
        <v/>
      </c>
      <c r="L15" s="18" t="inlineStr">
        <is>
          <t>Below Par</t>
        </is>
      </c>
      <c r="M15" s="18">
        <f>IFERROR(COUNTIF('Amenity Inventory'!$R$6:$R$205,L15),0)</f>
        <v/>
      </c>
    </row>
    <row r="16">
      <c r="A16" s="19">
        <f>IFERROR(IF(3&gt;$B$9,"",INDEX('Amenity Inventory'!$A$6:$A$205,MATCH(3,$T$32:$T$231,0))),"")</f>
        <v/>
      </c>
      <c r="B16" s="19">
        <f>IFERROR(IF(3&gt;$B$9,"",INDEX('Amenity Inventory'!$C$6:$C$205,MATCH(3,$T$32:$T$231,0))),"")</f>
        <v/>
      </c>
      <c r="C16" s="19">
        <f>IFERROR(IF(3&gt;$B$9,"",INDEX('Amenity Inventory'!$B$6:$B$205,MATCH(3,$T$32:$T$231,0))),"")</f>
        <v/>
      </c>
      <c r="D16" s="19">
        <f>IFERROR(IF(3&gt;$B$9,"",INDEX('Amenity Inventory'!$E$6:$E$205,MATCH(3,$T$32:$T$231,0))),"")</f>
        <v/>
      </c>
      <c r="E16" s="20">
        <f>IFERROR(IF(3&gt;$B$9,"",INDEX('Amenity Inventory'!$M$6:$M$205,MATCH(3,$T$32:$T$231,0))),"")</f>
        <v/>
      </c>
      <c r="F16" s="20">
        <f>IFERROR(IF(3&gt;$B$9,"",INDEX('Amenity Inventory'!$O$6:$O$205,MATCH(3,$T$32:$T$231,0))),"")</f>
        <v/>
      </c>
      <c r="G16" s="20">
        <f>IFERROR(IF(3&gt;$B$9,"",INDEX('Amenity Inventory'!$P$6:$P$205,MATCH(3,$T$32:$T$231,0))),"")</f>
        <v/>
      </c>
      <c r="H16" s="21">
        <f>IFERROR(IF(3&gt;$B$9,"",INDEX('Amenity Inventory'!$H$6:$H$205,MATCH(3,$T$32:$T$231,0))),"")</f>
        <v/>
      </c>
      <c r="I16" s="21">
        <f>IFERROR(IF(3&gt;$B$9,"",INDEX('Amenity Inventory'!$W$6:$W$205,MATCH(3,$T$32:$T$231,0))),"")</f>
        <v/>
      </c>
      <c r="J16" s="19">
        <f>IFERROR(IF(3&gt;$B$9,"",INDEX('Amenity Inventory'!$R$6:$R$205,MATCH(3,$T$32:$T$231,0))),"")</f>
        <v/>
      </c>
      <c r="L16" s="18" t="inlineStr">
        <is>
          <t>In Stock</t>
        </is>
      </c>
      <c r="M16" s="18">
        <f>IFERROR(COUNTIF('Amenity Inventory'!$R$6:$R$205,L16),0)</f>
        <v/>
      </c>
    </row>
    <row r="17">
      <c r="A17" s="22">
        <f>IFERROR(IF(4&gt;$B$9,"",INDEX('Amenity Inventory'!$A$6:$A$205,MATCH(4,$T$32:$T$231,0))),"")</f>
        <v/>
      </c>
      <c r="B17" s="22">
        <f>IFERROR(IF(4&gt;$B$9,"",INDEX('Amenity Inventory'!$C$6:$C$205,MATCH(4,$T$32:$T$231,0))),"")</f>
        <v/>
      </c>
      <c r="C17" s="22">
        <f>IFERROR(IF(4&gt;$B$9,"",INDEX('Amenity Inventory'!$B$6:$B$205,MATCH(4,$T$32:$T$231,0))),"")</f>
        <v/>
      </c>
      <c r="D17" s="22">
        <f>IFERROR(IF(4&gt;$B$9,"",INDEX('Amenity Inventory'!$E$6:$E$205,MATCH(4,$T$32:$T$231,0))),"")</f>
        <v/>
      </c>
      <c r="E17" s="23">
        <f>IFERROR(IF(4&gt;$B$9,"",INDEX('Amenity Inventory'!$M$6:$M$205,MATCH(4,$T$32:$T$231,0))),"")</f>
        <v/>
      </c>
      <c r="F17" s="23">
        <f>IFERROR(IF(4&gt;$B$9,"",INDEX('Amenity Inventory'!$O$6:$O$205,MATCH(4,$T$32:$T$231,0))),"")</f>
        <v/>
      </c>
      <c r="G17" s="23">
        <f>IFERROR(IF(4&gt;$B$9,"",INDEX('Amenity Inventory'!$P$6:$P$205,MATCH(4,$T$32:$T$231,0))),"")</f>
        <v/>
      </c>
      <c r="H17" s="24">
        <f>IFERROR(IF(4&gt;$B$9,"",INDEX('Amenity Inventory'!$H$6:$H$205,MATCH(4,$T$32:$T$231,0))),"")</f>
        <v/>
      </c>
      <c r="I17" s="24">
        <f>IFERROR(IF(4&gt;$B$9,"",INDEX('Amenity Inventory'!$W$6:$W$205,MATCH(4,$T$32:$T$231,0))),"")</f>
        <v/>
      </c>
      <c r="J17" s="22">
        <f>IFERROR(IF(4&gt;$B$9,"",INDEX('Amenity Inventory'!$R$6:$R$205,MATCH(4,$T$32:$T$231,0))),"")</f>
        <v/>
      </c>
      <c r="L17" s="18" t="inlineStr">
        <is>
          <t>Inactive</t>
        </is>
      </c>
      <c r="M17" s="18">
        <f>IFERROR(COUNTIF('Amenity Inventory'!$R$6:$R$205,L17),0)</f>
        <v/>
      </c>
    </row>
    <row r="18">
      <c r="A18" s="19">
        <f>IFERROR(IF(5&gt;$B$9,"",INDEX('Amenity Inventory'!$A$6:$A$205,MATCH(5,$T$32:$T$231,0))),"")</f>
        <v/>
      </c>
      <c r="B18" s="19">
        <f>IFERROR(IF(5&gt;$B$9,"",INDEX('Amenity Inventory'!$C$6:$C$205,MATCH(5,$T$32:$T$231,0))),"")</f>
        <v/>
      </c>
      <c r="C18" s="19">
        <f>IFERROR(IF(5&gt;$B$9,"",INDEX('Amenity Inventory'!$B$6:$B$205,MATCH(5,$T$32:$T$231,0))),"")</f>
        <v/>
      </c>
      <c r="D18" s="19">
        <f>IFERROR(IF(5&gt;$B$9,"",INDEX('Amenity Inventory'!$E$6:$E$205,MATCH(5,$T$32:$T$231,0))),"")</f>
        <v/>
      </c>
      <c r="E18" s="20">
        <f>IFERROR(IF(5&gt;$B$9,"",INDEX('Amenity Inventory'!$M$6:$M$205,MATCH(5,$T$32:$T$231,0))),"")</f>
        <v/>
      </c>
      <c r="F18" s="20">
        <f>IFERROR(IF(5&gt;$B$9,"",INDEX('Amenity Inventory'!$O$6:$O$205,MATCH(5,$T$32:$T$231,0))),"")</f>
        <v/>
      </c>
      <c r="G18" s="20">
        <f>IFERROR(IF(5&gt;$B$9,"",INDEX('Amenity Inventory'!$P$6:$P$205,MATCH(5,$T$32:$T$231,0))),"")</f>
        <v/>
      </c>
      <c r="H18" s="21">
        <f>IFERROR(IF(5&gt;$B$9,"",INDEX('Amenity Inventory'!$H$6:$H$205,MATCH(5,$T$32:$T$231,0))),"")</f>
        <v/>
      </c>
      <c r="I18" s="21">
        <f>IFERROR(IF(5&gt;$B$9,"",INDEX('Amenity Inventory'!$W$6:$W$205,MATCH(5,$T$32:$T$231,0))),"")</f>
        <v/>
      </c>
      <c r="J18" s="19">
        <f>IFERROR(IF(5&gt;$B$9,"",INDEX('Amenity Inventory'!$R$6:$R$205,MATCH(5,$T$32:$T$231,0))),"")</f>
        <v/>
      </c>
    </row>
    <row r="19">
      <c r="A19" s="22">
        <f>IFERROR(IF(6&gt;$B$9,"",INDEX('Amenity Inventory'!$A$6:$A$205,MATCH(6,$T$32:$T$231,0))),"")</f>
        <v/>
      </c>
      <c r="B19" s="22">
        <f>IFERROR(IF(6&gt;$B$9,"",INDEX('Amenity Inventory'!$C$6:$C$205,MATCH(6,$T$32:$T$231,0))),"")</f>
        <v/>
      </c>
      <c r="C19" s="22">
        <f>IFERROR(IF(6&gt;$B$9,"",INDEX('Amenity Inventory'!$B$6:$B$205,MATCH(6,$T$32:$T$231,0))),"")</f>
        <v/>
      </c>
      <c r="D19" s="22">
        <f>IFERROR(IF(6&gt;$B$9,"",INDEX('Amenity Inventory'!$E$6:$E$205,MATCH(6,$T$32:$T$231,0))),"")</f>
        <v/>
      </c>
      <c r="E19" s="23">
        <f>IFERROR(IF(6&gt;$B$9,"",INDEX('Amenity Inventory'!$M$6:$M$205,MATCH(6,$T$32:$T$231,0))),"")</f>
        <v/>
      </c>
      <c r="F19" s="23">
        <f>IFERROR(IF(6&gt;$B$9,"",INDEX('Amenity Inventory'!$O$6:$O$205,MATCH(6,$T$32:$T$231,0))),"")</f>
        <v/>
      </c>
      <c r="G19" s="23">
        <f>IFERROR(IF(6&gt;$B$9,"",INDEX('Amenity Inventory'!$P$6:$P$205,MATCH(6,$T$32:$T$231,0))),"")</f>
        <v/>
      </c>
      <c r="H19" s="24">
        <f>IFERROR(IF(6&gt;$B$9,"",INDEX('Amenity Inventory'!$H$6:$H$205,MATCH(6,$T$32:$T$231,0))),"")</f>
        <v/>
      </c>
      <c r="I19" s="24">
        <f>IFERROR(IF(6&gt;$B$9,"",INDEX('Amenity Inventory'!$W$6:$W$205,MATCH(6,$T$32:$T$231,0))),"")</f>
        <v/>
      </c>
      <c r="J19" s="22">
        <f>IFERROR(IF(6&gt;$B$9,"",INDEX('Amenity Inventory'!$R$6:$R$205,MATCH(6,$T$32:$T$231,0))),"")</f>
        <v/>
      </c>
      <c r="L19" s="16" t="inlineStr">
        <is>
          <t>Category</t>
        </is>
      </c>
      <c r="M19" s="16" t="inlineStr">
        <is>
          <t>Active Inventory Value</t>
        </is>
      </c>
    </row>
    <row r="20">
      <c r="A20" s="19">
        <f>IFERROR(IF(7&gt;$B$9,"",INDEX('Amenity Inventory'!$A$6:$A$205,MATCH(7,$T$32:$T$231,0))),"")</f>
        <v/>
      </c>
      <c r="B20" s="19">
        <f>IFERROR(IF(7&gt;$B$9,"",INDEX('Amenity Inventory'!$C$6:$C$205,MATCH(7,$T$32:$T$231,0))),"")</f>
        <v/>
      </c>
      <c r="C20" s="19">
        <f>IFERROR(IF(7&gt;$B$9,"",INDEX('Amenity Inventory'!$B$6:$B$205,MATCH(7,$T$32:$T$231,0))),"")</f>
        <v/>
      </c>
      <c r="D20" s="19">
        <f>IFERROR(IF(7&gt;$B$9,"",INDEX('Amenity Inventory'!$E$6:$E$205,MATCH(7,$T$32:$T$231,0))),"")</f>
        <v/>
      </c>
      <c r="E20" s="20">
        <f>IFERROR(IF(7&gt;$B$9,"",INDEX('Amenity Inventory'!$M$6:$M$205,MATCH(7,$T$32:$T$231,0))),"")</f>
        <v/>
      </c>
      <c r="F20" s="20">
        <f>IFERROR(IF(7&gt;$B$9,"",INDEX('Amenity Inventory'!$O$6:$O$205,MATCH(7,$T$32:$T$231,0))),"")</f>
        <v/>
      </c>
      <c r="G20" s="20">
        <f>IFERROR(IF(7&gt;$B$9,"",INDEX('Amenity Inventory'!$P$6:$P$205,MATCH(7,$T$32:$T$231,0))),"")</f>
        <v/>
      </c>
      <c r="H20" s="21">
        <f>IFERROR(IF(7&gt;$B$9,"",INDEX('Amenity Inventory'!$H$6:$H$205,MATCH(7,$T$32:$T$231,0))),"")</f>
        <v/>
      </c>
      <c r="I20" s="21">
        <f>IFERROR(IF(7&gt;$B$9,"",INDEX('Amenity Inventory'!$W$6:$W$205,MATCH(7,$T$32:$T$231,0))),"")</f>
        <v/>
      </c>
      <c r="J20" s="19">
        <f>IFERROR(IF(7&gt;$B$9,"",INDEX('Amenity Inventory'!$R$6:$R$205,MATCH(7,$T$32:$T$231,0))),"")</f>
        <v/>
      </c>
      <c r="L20" s="18" t="inlineStr">
        <is>
          <t>Guest Room Toiletries</t>
        </is>
      </c>
      <c r="M20" s="25">
        <f>IFERROR(SUMIFS('Amenity Inventory'!$Q$6:$Q$205,'Amenity Inventory'!$B$6:$B$205,L20,'Amenity Inventory'!$V$6:$V$205,"Yes"),0)</f>
        <v/>
      </c>
    </row>
    <row r="21">
      <c r="A21" s="22">
        <f>IFERROR(IF(8&gt;$B$9,"",INDEX('Amenity Inventory'!$A$6:$A$205,MATCH(8,$T$32:$T$231,0))),"")</f>
        <v/>
      </c>
      <c r="B21" s="22">
        <f>IFERROR(IF(8&gt;$B$9,"",INDEX('Amenity Inventory'!$C$6:$C$205,MATCH(8,$T$32:$T$231,0))),"")</f>
        <v/>
      </c>
      <c r="C21" s="22">
        <f>IFERROR(IF(8&gt;$B$9,"",INDEX('Amenity Inventory'!$B$6:$B$205,MATCH(8,$T$32:$T$231,0))),"")</f>
        <v/>
      </c>
      <c r="D21" s="22">
        <f>IFERROR(IF(8&gt;$B$9,"",INDEX('Amenity Inventory'!$E$6:$E$205,MATCH(8,$T$32:$T$231,0))),"")</f>
        <v/>
      </c>
      <c r="E21" s="23">
        <f>IFERROR(IF(8&gt;$B$9,"",INDEX('Amenity Inventory'!$M$6:$M$205,MATCH(8,$T$32:$T$231,0))),"")</f>
        <v/>
      </c>
      <c r="F21" s="23">
        <f>IFERROR(IF(8&gt;$B$9,"",INDEX('Amenity Inventory'!$O$6:$O$205,MATCH(8,$T$32:$T$231,0))),"")</f>
        <v/>
      </c>
      <c r="G21" s="23">
        <f>IFERROR(IF(8&gt;$B$9,"",INDEX('Amenity Inventory'!$P$6:$P$205,MATCH(8,$T$32:$T$231,0))),"")</f>
        <v/>
      </c>
      <c r="H21" s="24">
        <f>IFERROR(IF(8&gt;$B$9,"",INDEX('Amenity Inventory'!$H$6:$H$205,MATCH(8,$T$32:$T$231,0))),"")</f>
        <v/>
      </c>
      <c r="I21" s="24">
        <f>IFERROR(IF(8&gt;$B$9,"",INDEX('Amenity Inventory'!$W$6:$W$205,MATCH(8,$T$32:$T$231,0))),"")</f>
        <v/>
      </c>
      <c r="J21" s="22">
        <f>IFERROR(IF(8&gt;$B$9,"",INDEX('Amenity Inventory'!$R$6:$R$205,MATCH(8,$T$32:$T$231,0))),"")</f>
        <v/>
      </c>
      <c r="L21" s="18" t="inlineStr">
        <is>
          <t>In-Room Beverage</t>
        </is>
      </c>
      <c r="M21" s="25">
        <f>IFERROR(SUMIFS('Amenity Inventory'!$Q$6:$Q$205,'Amenity Inventory'!$B$6:$B$205,L21,'Amenity Inventory'!$V$6:$V$205,"Yes"),0)</f>
        <v/>
      </c>
    </row>
    <row r="22">
      <c r="A22" s="19">
        <f>IFERROR(IF(9&gt;$B$9,"",INDEX('Amenity Inventory'!$A$6:$A$205,MATCH(9,$T$32:$T$231,0))),"")</f>
        <v/>
      </c>
      <c r="B22" s="19">
        <f>IFERROR(IF(9&gt;$B$9,"",INDEX('Amenity Inventory'!$C$6:$C$205,MATCH(9,$T$32:$T$231,0))),"")</f>
        <v/>
      </c>
      <c r="C22" s="19">
        <f>IFERROR(IF(9&gt;$B$9,"",INDEX('Amenity Inventory'!$B$6:$B$205,MATCH(9,$T$32:$T$231,0))),"")</f>
        <v/>
      </c>
      <c r="D22" s="19">
        <f>IFERROR(IF(9&gt;$B$9,"",INDEX('Amenity Inventory'!$E$6:$E$205,MATCH(9,$T$32:$T$231,0))),"")</f>
        <v/>
      </c>
      <c r="E22" s="20">
        <f>IFERROR(IF(9&gt;$B$9,"",INDEX('Amenity Inventory'!$M$6:$M$205,MATCH(9,$T$32:$T$231,0))),"")</f>
        <v/>
      </c>
      <c r="F22" s="20">
        <f>IFERROR(IF(9&gt;$B$9,"",INDEX('Amenity Inventory'!$O$6:$O$205,MATCH(9,$T$32:$T$231,0))),"")</f>
        <v/>
      </c>
      <c r="G22" s="20">
        <f>IFERROR(IF(9&gt;$B$9,"",INDEX('Amenity Inventory'!$P$6:$P$205,MATCH(9,$T$32:$T$231,0))),"")</f>
        <v/>
      </c>
      <c r="H22" s="21">
        <f>IFERROR(IF(9&gt;$B$9,"",INDEX('Amenity Inventory'!$H$6:$H$205,MATCH(9,$T$32:$T$231,0))),"")</f>
        <v/>
      </c>
      <c r="I22" s="21">
        <f>IFERROR(IF(9&gt;$B$9,"",INDEX('Amenity Inventory'!$W$6:$W$205,MATCH(9,$T$32:$T$231,0))),"")</f>
        <v/>
      </c>
      <c r="J22" s="19">
        <f>IFERROR(IF(9&gt;$B$9,"",INDEX('Amenity Inventory'!$R$6:$R$205,MATCH(9,$T$32:$T$231,0))),"")</f>
        <v/>
      </c>
      <c r="L22" s="18" t="inlineStr">
        <is>
          <t>Guest Room Supplies</t>
        </is>
      </c>
      <c r="M22" s="25">
        <f>IFERROR(SUMIFS('Amenity Inventory'!$Q$6:$Q$205,'Amenity Inventory'!$B$6:$B$205,L22,'Amenity Inventory'!$V$6:$V$205,"Yes"),0)</f>
        <v/>
      </c>
    </row>
    <row r="23">
      <c r="A23" s="22">
        <f>IFERROR(IF(10&gt;$B$9,"",INDEX('Amenity Inventory'!$A$6:$A$205,MATCH(10,$T$32:$T$231,0))),"")</f>
        <v/>
      </c>
      <c r="B23" s="22">
        <f>IFERROR(IF(10&gt;$B$9,"",INDEX('Amenity Inventory'!$C$6:$C$205,MATCH(10,$T$32:$T$231,0))),"")</f>
        <v/>
      </c>
      <c r="C23" s="22">
        <f>IFERROR(IF(10&gt;$B$9,"",INDEX('Amenity Inventory'!$B$6:$B$205,MATCH(10,$T$32:$T$231,0))),"")</f>
        <v/>
      </c>
      <c r="D23" s="22">
        <f>IFERROR(IF(10&gt;$B$9,"",INDEX('Amenity Inventory'!$E$6:$E$205,MATCH(10,$T$32:$T$231,0))),"")</f>
        <v/>
      </c>
      <c r="E23" s="23">
        <f>IFERROR(IF(10&gt;$B$9,"",INDEX('Amenity Inventory'!$M$6:$M$205,MATCH(10,$T$32:$T$231,0))),"")</f>
        <v/>
      </c>
      <c r="F23" s="23">
        <f>IFERROR(IF(10&gt;$B$9,"",INDEX('Amenity Inventory'!$O$6:$O$205,MATCH(10,$T$32:$T$231,0))),"")</f>
        <v/>
      </c>
      <c r="G23" s="23">
        <f>IFERROR(IF(10&gt;$B$9,"",INDEX('Amenity Inventory'!$P$6:$P$205,MATCH(10,$T$32:$T$231,0))),"")</f>
        <v/>
      </c>
      <c r="H23" s="24">
        <f>IFERROR(IF(10&gt;$B$9,"",INDEX('Amenity Inventory'!$H$6:$H$205,MATCH(10,$T$32:$T$231,0))),"")</f>
        <v/>
      </c>
      <c r="I23" s="24">
        <f>IFERROR(IF(10&gt;$B$9,"",INDEX('Amenity Inventory'!$W$6:$W$205,MATCH(10,$T$32:$T$231,0))),"")</f>
        <v/>
      </c>
      <c r="J23" s="22">
        <f>IFERROR(IF(10&gt;$B$9,"",INDEX('Amenity Inventory'!$R$6:$R$205,MATCH(10,$T$32:$T$231,0))),"")</f>
        <v/>
      </c>
      <c r="L23" s="18" t="inlineStr">
        <is>
          <t>Housekeeping</t>
        </is>
      </c>
      <c r="M23" s="25">
        <f>IFERROR(SUMIFS('Amenity Inventory'!$Q$6:$Q$205,'Amenity Inventory'!$B$6:$B$205,L23,'Amenity Inventory'!$V$6:$V$205,"Yes"),0)</f>
        <v/>
      </c>
    </row>
    <row r="24">
      <c r="A24">
        <f>""</f>
        <v/>
      </c>
      <c r="B24">
        <f>""</f>
        <v/>
      </c>
      <c r="C24">
        <f>""</f>
        <v/>
      </c>
      <c r="D24">
        <f>""</f>
        <v/>
      </c>
      <c r="E24">
        <f>""</f>
        <v/>
      </c>
      <c r="F24">
        <f>""</f>
        <v/>
      </c>
      <c r="G24">
        <f>""</f>
        <v/>
      </c>
      <c r="H24">
        <f>""</f>
        <v/>
      </c>
      <c r="I24">
        <f>""</f>
        <v/>
      </c>
      <c r="J24">
        <f>""</f>
        <v/>
      </c>
      <c r="L24" s="18" t="inlineStr">
        <is>
          <t>Front Desk</t>
        </is>
      </c>
      <c r="M24" s="25">
        <f>IFERROR(SUMIFS('Amenity Inventory'!$Q$6:$Q$205,'Amenity Inventory'!$B$6:$B$205,L24,'Amenity Inventory'!$V$6:$V$205,"Yes"),0)</f>
        <v/>
      </c>
    </row>
    <row r="25">
      <c r="A25">
        <f>""</f>
        <v/>
      </c>
      <c r="B25">
        <f>""</f>
        <v/>
      </c>
      <c r="C25">
        <f>""</f>
        <v/>
      </c>
      <c r="D25">
        <f>""</f>
        <v/>
      </c>
      <c r="E25">
        <f>""</f>
        <v/>
      </c>
      <c r="F25">
        <f>""</f>
        <v/>
      </c>
      <c r="G25">
        <f>""</f>
        <v/>
      </c>
      <c r="H25">
        <f>""</f>
        <v/>
      </c>
      <c r="I25">
        <f>""</f>
        <v/>
      </c>
      <c r="J25">
        <f>""</f>
        <v/>
      </c>
      <c r="L25" s="18" t="inlineStr">
        <is>
          <t>Pool and Recreation</t>
        </is>
      </c>
      <c r="M25" s="25">
        <f>IFERROR(SUMIFS('Amenity Inventory'!$Q$6:$Q$205,'Amenity Inventory'!$B$6:$B$205,L25,'Amenity Inventory'!$V$6:$V$205,"Yes"),0)</f>
        <v/>
      </c>
    </row>
    <row r="26">
      <c r="A26">
        <f>""</f>
        <v/>
      </c>
      <c r="B26">
        <f>""</f>
        <v/>
      </c>
      <c r="C26">
        <f>""</f>
        <v/>
      </c>
      <c r="D26">
        <f>""</f>
        <v/>
      </c>
      <c r="E26">
        <f>""</f>
        <v/>
      </c>
      <c r="F26">
        <f>""</f>
        <v/>
      </c>
      <c r="G26">
        <f>""</f>
        <v/>
      </c>
      <c r="H26">
        <f>""</f>
        <v/>
      </c>
      <c r="I26">
        <f>""</f>
        <v/>
      </c>
      <c r="J26">
        <f>""</f>
        <v/>
      </c>
      <c r="L26" s="18" t="inlineStr">
        <is>
          <t>Public Areas</t>
        </is>
      </c>
      <c r="M26" s="25">
        <f>IFERROR(SUMIFS('Amenity Inventory'!$Q$6:$Q$205,'Amenity Inventory'!$B$6:$B$205,L26,'Amenity Inventory'!$V$6:$V$205,"Yes"),0)</f>
        <v/>
      </c>
    </row>
    <row r="27">
      <c r="A27">
        <f>""</f>
        <v/>
      </c>
      <c r="B27">
        <f>""</f>
        <v/>
      </c>
      <c r="C27">
        <f>""</f>
        <v/>
      </c>
      <c r="D27">
        <f>""</f>
        <v/>
      </c>
      <c r="E27">
        <f>""</f>
        <v/>
      </c>
      <c r="F27">
        <f>""</f>
        <v/>
      </c>
      <c r="G27">
        <f>""</f>
        <v/>
      </c>
      <c r="H27">
        <f>""</f>
        <v/>
      </c>
      <c r="I27">
        <f>""</f>
        <v/>
      </c>
      <c r="J27">
        <f>""</f>
        <v/>
      </c>
      <c r="L27" s="18" t="inlineStr">
        <is>
          <t>Meetings and Events</t>
        </is>
      </c>
      <c r="M27" s="25">
        <f>IFERROR(SUMIFS('Amenity Inventory'!$Q$6:$Q$205,'Amenity Inventory'!$B$6:$B$205,L27,'Amenity Inventory'!$V$6:$V$205,"Yes"),0)</f>
        <v/>
      </c>
    </row>
    <row r="28">
      <c r="A28">
        <f>""</f>
        <v/>
      </c>
      <c r="B28">
        <f>""</f>
        <v/>
      </c>
      <c r="C28">
        <f>""</f>
        <v/>
      </c>
      <c r="D28">
        <f>""</f>
        <v/>
      </c>
      <c r="E28">
        <f>""</f>
        <v/>
      </c>
      <c r="F28">
        <f>""</f>
        <v/>
      </c>
      <c r="G28">
        <f>""</f>
        <v/>
      </c>
      <c r="H28">
        <f>""</f>
        <v/>
      </c>
      <c r="I28">
        <f>""</f>
        <v/>
      </c>
      <c r="J28">
        <f>""</f>
        <v/>
      </c>
      <c r="L28" s="18" t="inlineStr">
        <is>
          <t>Other</t>
        </is>
      </c>
      <c r="M28" s="25">
        <f>IFERROR(SUMIFS('Amenity Inventory'!$Q$6:$Q$205,'Amenity Inventory'!$B$6:$B$205,L28,'Amenity Inventory'!$V$6:$V$205,"Yes"),0)</f>
        <v/>
      </c>
    </row>
    <row r="29">
      <c r="A29">
        <f>""</f>
        <v/>
      </c>
      <c r="B29">
        <f>""</f>
        <v/>
      </c>
      <c r="C29">
        <f>""</f>
        <v/>
      </c>
      <c r="D29">
        <f>""</f>
        <v/>
      </c>
      <c r="E29">
        <f>""</f>
        <v/>
      </c>
      <c r="F29">
        <f>""</f>
        <v/>
      </c>
      <c r="G29">
        <f>""</f>
        <v/>
      </c>
      <c r="H29">
        <f>""</f>
        <v/>
      </c>
      <c r="I29">
        <f>""</f>
        <v/>
      </c>
      <c r="J29">
        <f>""</f>
        <v/>
      </c>
      <c r="M29">
        <f>""</f>
        <v/>
      </c>
    </row>
    <row r="30">
      <c r="A30">
        <f>""</f>
        <v/>
      </c>
      <c r="B30">
        <f>""</f>
        <v/>
      </c>
      <c r="C30">
        <f>""</f>
        <v/>
      </c>
      <c r="D30">
        <f>""</f>
        <v/>
      </c>
      <c r="E30">
        <f>""</f>
        <v/>
      </c>
      <c r="F30">
        <f>""</f>
        <v/>
      </c>
      <c r="G30">
        <f>""</f>
        <v/>
      </c>
      <c r="H30">
        <f>""</f>
        <v/>
      </c>
      <c r="I30">
        <f>""</f>
        <v/>
      </c>
      <c r="J30">
        <f>""</f>
        <v/>
      </c>
      <c r="M30">
        <f>""</f>
        <v/>
      </c>
    </row>
    <row r="31">
      <c r="A31">
        <f>""</f>
        <v/>
      </c>
      <c r="B31">
        <f>""</f>
        <v/>
      </c>
      <c r="C31">
        <f>""</f>
        <v/>
      </c>
      <c r="D31">
        <f>""</f>
        <v/>
      </c>
      <c r="E31">
        <f>""</f>
        <v/>
      </c>
      <c r="F31">
        <f>""</f>
        <v/>
      </c>
      <c r="G31">
        <f>""</f>
        <v/>
      </c>
      <c r="H31">
        <f>""</f>
        <v/>
      </c>
      <c r="I31">
        <f>""</f>
        <v/>
      </c>
      <c r="J31">
        <f>""</f>
        <v/>
      </c>
      <c r="M31">
        <f>""</f>
        <v/>
      </c>
    </row>
    <row r="32">
      <c r="A32">
        <f>""</f>
        <v/>
      </c>
      <c r="B32">
        <f>""</f>
        <v/>
      </c>
      <c r="C32">
        <f>""</f>
        <v/>
      </c>
      <c r="D32">
        <f>""</f>
        <v/>
      </c>
      <c r="E32">
        <f>""</f>
        <v/>
      </c>
      <c r="F32">
        <f>""</f>
        <v/>
      </c>
      <c r="G32">
        <f>""</f>
        <v/>
      </c>
      <c r="H32">
        <f>""</f>
        <v/>
      </c>
      <c r="I32">
        <f>""</f>
        <v/>
      </c>
      <c r="J32">
        <f>""</f>
        <v/>
      </c>
      <c r="M32">
        <f>""</f>
        <v/>
      </c>
      <c r="S32">
        <f>IFERROR(IF(AND('Amenity Inventory'!$A$6&lt;&gt;"",'Amenity Inventory'!$P$6&gt;0),IF('Amenity Inventory'!$R$6="Out of Stock",1,IF('Amenity Inventory'!$R$6="Reorder Now",2,IF('Amenity Inventory'!$R$6="Below Par",3,4)))+ROW()/10000,""),"")</f>
        <v/>
      </c>
      <c r="T32">
        <f>IFERROR(IF(S32="","",COUNTIF($S$32:$S$231,"&lt;"&amp;S32)+1),"")</f>
        <v/>
      </c>
    </row>
    <row r="33">
      <c r="A33">
        <f>""</f>
        <v/>
      </c>
      <c r="B33">
        <f>""</f>
        <v/>
      </c>
      <c r="C33">
        <f>""</f>
        <v/>
      </c>
      <c r="D33">
        <f>""</f>
        <v/>
      </c>
      <c r="E33">
        <f>""</f>
        <v/>
      </c>
      <c r="F33">
        <f>""</f>
        <v/>
      </c>
      <c r="G33">
        <f>""</f>
        <v/>
      </c>
      <c r="H33">
        <f>""</f>
        <v/>
      </c>
      <c r="I33">
        <f>""</f>
        <v/>
      </c>
      <c r="J33">
        <f>""</f>
        <v/>
      </c>
      <c r="M33">
        <f>""</f>
        <v/>
      </c>
      <c r="S33">
        <f>IFERROR(IF(AND('Amenity Inventory'!$A$7&lt;&gt;"",'Amenity Inventory'!$P$7&gt;0),IF('Amenity Inventory'!$R$7="Out of Stock",1,IF('Amenity Inventory'!$R$7="Reorder Now",2,IF('Amenity Inventory'!$R$7="Below Par",3,4)))+ROW()/10000,""),"")</f>
        <v/>
      </c>
      <c r="T33">
        <f>IFERROR(IF(S33="","",COUNTIF($S$32:$S$231,"&lt;"&amp;S33)+1),"")</f>
        <v/>
      </c>
    </row>
    <row r="34">
      <c r="A34">
        <f>""</f>
        <v/>
      </c>
      <c r="B34">
        <f>""</f>
        <v/>
      </c>
      <c r="C34">
        <f>""</f>
        <v/>
      </c>
      <c r="D34">
        <f>""</f>
        <v/>
      </c>
      <c r="E34">
        <f>""</f>
        <v/>
      </c>
      <c r="F34">
        <f>""</f>
        <v/>
      </c>
      <c r="G34">
        <f>""</f>
        <v/>
      </c>
      <c r="H34">
        <f>""</f>
        <v/>
      </c>
      <c r="I34">
        <f>""</f>
        <v/>
      </c>
      <c r="J34">
        <f>""</f>
        <v/>
      </c>
      <c r="M34">
        <f>""</f>
        <v/>
      </c>
      <c r="S34">
        <f>IFERROR(IF(AND('Amenity Inventory'!$A$8&lt;&gt;"",'Amenity Inventory'!$P$8&gt;0),IF('Amenity Inventory'!$R$8="Out of Stock",1,IF('Amenity Inventory'!$R$8="Reorder Now",2,IF('Amenity Inventory'!$R$8="Below Par",3,4)))+ROW()/10000,""),"")</f>
        <v/>
      </c>
      <c r="T34">
        <f>IFERROR(IF(S34="","",COUNTIF($S$32:$S$231,"&lt;"&amp;S34)+1),"")</f>
        <v/>
      </c>
    </row>
    <row r="35">
      <c r="A35">
        <f>""</f>
        <v/>
      </c>
      <c r="B35">
        <f>""</f>
        <v/>
      </c>
      <c r="C35">
        <f>""</f>
        <v/>
      </c>
      <c r="D35">
        <f>""</f>
        <v/>
      </c>
      <c r="E35">
        <f>""</f>
        <v/>
      </c>
      <c r="F35">
        <f>""</f>
        <v/>
      </c>
      <c r="G35">
        <f>""</f>
        <v/>
      </c>
      <c r="H35">
        <f>""</f>
        <v/>
      </c>
      <c r="I35">
        <f>""</f>
        <v/>
      </c>
      <c r="J35">
        <f>""</f>
        <v/>
      </c>
      <c r="M35">
        <f>""</f>
        <v/>
      </c>
      <c r="S35">
        <f>IFERROR(IF(AND('Amenity Inventory'!$A$9&lt;&gt;"",'Amenity Inventory'!$P$9&gt;0),IF('Amenity Inventory'!$R$9="Out of Stock",1,IF('Amenity Inventory'!$R$9="Reorder Now",2,IF('Amenity Inventory'!$R$9="Below Par",3,4)))+ROW()/10000,""),"")</f>
        <v/>
      </c>
      <c r="T35">
        <f>IFERROR(IF(S35="","",COUNTIF($S$32:$S$231,"&lt;"&amp;S35)+1),"")</f>
        <v/>
      </c>
    </row>
    <row r="36">
      <c r="A36">
        <f>""</f>
        <v/>
      </c>
      <c r="B36">
        <f>""</f>
        <v/>
      </c>
      <c r="C36">
        <f>""</f>
        <v/>
      </c>
      <c r="D36">
        <f>""</f>
        <v/>
      </c>
      <c r="E36">
        <f>""</f>
        <v/>
      </c>
      <c r="F36">
        <f>""</f>
        <v/>
      </c>
      <c r="G36">
        <f>""</f>
        <v/>
      </c>
      <c r="H36">
        <f>""</f>
        <v/>
      </c>
      <c r="I36">
        <f>""</f>
        <v/>
      </c>
      <c r="J36">
        <f>""</f>
        <v/>
      </c>
      <c r="M36">
        <f>""</f>
        <v/>
      </c>
      <c r="S36">
        <f>IFERROR(IF(AND('Amenity Inventory'!$A$10&lt;&gt;"",'Amenity Inventory'!$P$10&gt;0),IF('Amenity Inventory'!$R$10="Out of Stock",1,IF('Amenity Inventory'!$R$10="Reorder Now",2,IF('Amenity Inventory'!$R$10="Below Par",3,4)))+ROW()/10000,""),"")</f>
        <v/>
      </c>
      <c r="T36">
        <f>IFERROR(IF(S36="","",COUNTIF($S$32:$S$231,"&lt;"&amp;S36)+1),"")</f>
        <v/>
      </c>
    </row>
    <row r="37">
      <c r="A37">
        <f>""</f>
        <v/>
      </c>
      <c r="B37">
        <f>""</f>
        <v/>
      </c>
      <c r="C37">
        <f>""</f>
        <v/>
      </c>
      <c r="D37">
        <f>""</f>
        <v/>
      </c>
      <c r="E37">
        <f>""</f>
        <v/>
      </c>
      <c r="F37">
        <f>""</f>
        <v/>
      </c>
      <c r="G37">
        <f>""</f>
        <v/>
      </c>
      <c r="H37">
        <f>""</f>
        <v/>
      </c>
      <c r="I37">
        <f>""</f>
        <v/>
      </c>
      <c r="J37">
        <f>""</f>
        <v/>
      </c>
      <c r="M37">
        <f>""</f>
        <v/>
      </c>
      <c r="S37">
        <f>IFERROR(IF(AND('Amenity Inventory'!$A$11&lt;&gt;"",'Amenity Inventory'!$P$11&gt;0),IF('Amenity Inventory'!$R$11="Out of Stock",1,IF('Amenity Inventory'!$R$11="Reorder Now",2,IF('Amenity Inventory'!$R$11="Below Par",3,4)))+ROW()/10000,""),"")</f>
        <v/>
      </c>
      <c r="T37">
        <f>IFERROR(IF(S37="","",COUNTIF($S$32:$S$231,"&lt;"&amp;S37)+1),"")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  <c r="G38">
        <f>""</f>
        <v/>
      </c>
      <c r="H38">
        <f>""</f>
        <v/>
      </c>
      <c r="I38">
        <f>""</f>
        <v/>
      </c>
      <c r="J38">
        <f>""</f>
        <v/>
      </c>
      <c r="M38">
        <f>""</f>
        <v/>
      </c>
      <c r="S38">
        <f>IFERROR(IF(AND('Amenity Inventory'!$A$12&lt;&gt;"",'Amenity Inventory'!$P$12&gt;0),IF('Amenity Inventory'!$R$12="Out of Stock",1,IF('Amenity Inventory'!$R$12="Reorder Now",2,IF('Amenity Inventory'!$R$12="Below Par",3,4)))+ROW()/10000,""),"")</f>
        <v/>
      </c>
      <c r="T38">
        <f>IFERROR(IF(S38="","",COUNTIF($S$32:$S$231,"&lt;"&amp;S38)+1),"")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  <c r="G39">
        <f>""</f>
        <v/>
      </c>
      <c r="H39">
        <f>""</f>
        <v/>
      </c>
      <c r="I39">
        <f>""</f>
        <v/>
      </c>
      <c r="J39">
        <f>""</f>
        <v/>
      </c>
      <c r="M39">
        <f>""</f>
        <v/>
      </c>
      <c r="S39">
        <f>IFERROR(IF(AND('Amenity Inventory'!$A$13&lt;&gt;"",'Amenity Inventory'!$P$13&gt;0),IF('Amenity Inventory'!$R$13="Out of Stock",1,IF('Amenity Inventory'!$R$13="Reorder Now",2,IF('Amenity Inventory'!$R$13="Below Par",3,4)))+ROW()/10000,""),"")</f>
        <v/>
      </c>
      <c r="T39">
        <f>IFERROR(IF(S39="","",COUNTIF($S$32:$S$231,"&lt;"&amp;S39)+1),"")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G40">
        <f>""</f>
        <v/>
      </c>
      <c r="H40">
        <f>""</f>
        <v/>
      </c>
      <c r="I40">
        <f>""</f>
        <v/>
      </c>
      <c r="J40">
        <f>""</f>
        <v/>
      </c>
      <c r="M40">
        <f>""</f>
        <v/>
      </c>
      <c r="S40">
        <f>IFERROR(IF(AND('Amenity Inventory'!$A$14&lt;&gt;"",'Amenity Inventory'!$P$14&gt;0),IF('Amenity Inventory'!$R$14="Out of Stock",1,IF('Amenity Inventory'!$R$14="Reorder Now",2,IF('Amenity Inventory'!$R$14="Below Par",3,4)))+ROW()/10000,""),"")</f>
        <v/>
      </c>
      <c r="T40">
        <f>IFERROR(IF(S40="","",COUNTIF($S$32:$S$231,"&lt;"&amp;S40)+1),"")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G41">
        <f>""</f>
        <v/>
      </c>
      <c r="H41">
        <f>""</f>
        <v/>
      </c>
      <c r="I41">
        <f>""</f>
        <v/>
      </c>
      <c r="J41">
        <f>""</f>
        <v/>
      </c>
      <c r="M41">
        <f>""</f>
        <v/>
      </c>
      <c r="S41">
        <f>IFERROR(IF(AND('Amenity Inventory'!$A$15&lt;&gt;"",'Amenity Inventory'!$P$15&gt;0),IF('Amenity Inventory'!$R$15="Out of Stock",1,IF('Amenity Inventory'!$R$15="Reorder Now",2,IF('Amenity Inventory'!$R$15="Below Par",3,4)))+ROW()/10000,""),"")</f>
        <v/>
      </c>
      <c r="T41">
        <f>IFERROR(IF(S41="","",COUNTIF($S$32:$S$231,"&lt;"&amp;S41)+1),"")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  <c r="H42">
        <f>""</f>
        <v/>
      </c>
      <c r="I42">
        <f>""</f>
        <v/>
      </c>
      <c r="J42">
        <f>""</f>
        <v/>
      </c>
      <c r="M42">
        <f>""</f>
        <v/>
      </c>
      <c r="S42">
        <f>IFERROR(IF(AND('Amenity Inventory'!$A$16&lt;&gt;"",'Amenity Inventory'!$P$16&gt;0),IF('Amenity Inventory'!$R$16="Out of Stock",1,IF('Amenity Inventory'!$R$16="Reorder Now",2,IF('Amenity Inventory'!$R$16="Below Par",3,4)))+ROW()/10000,""),"")</f>
        <v/>
      </c>
      <c r="T42">
        <f>IFERROR(IF(S42="","",COUNTIF($S$32:$S$231,"&lt;"&amp;S42)+1),"")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  <c r="H43">
        <f>""</f>
        <v/>
      </c>
      <c r="I43">
        <f>""</f>
        <v/>
      </c>
      <c r="J43">
        <f>""</f>
        <v/>
      </c>
      <c r="M43">
        <f>""</f>
        <v/>
      </c>
      <c r="S43">
        <f>IFERROR(IF(AND('Amenity Inventory'!$A$17&lt;&gt;"",'Amenity Inventory'!$P$17&gt;0),IF('Amenity Inventory'!$R$17="Out of Stock",1,IF('Amenity Inventory'!$R$17="Reorder Now",2,IF('Amenity Inventory'!$R$17="Below Par",3,4)))+ROW()/10000,""),"")</f>
        <v/>
      </c>
      <c r="T43">
        <f>IFERROR(IF(S43="","",COUNTIF($S$32:$S$231,"&lt;"&amp;S43)+1),"")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  <c r="H44">
        <f>""</f>
        <v/>
      </c>
      <c r="I44">
        <f>""</f>
        <v/>
      </c>
      <c r="J44">
        <f>""</f>
        <v/>
      </c>
      <c r="M44">
        <f>""</f>
        <v/>
      </c>
      <c r="S44">
        <f>IFERROR(IF(AND('Amenity Inventory'!$A$18&lt;&gt;"",'Amenity Inventory'!$P$18&gt;0),IF('Amenity Inventory'!$R$18="Out of Stock",1,IF('Amenity Inventory'!$R$18="Reorder Now",2,IF('Amenity Inventory'!$R$18="Below Par",3,4)))+ROW()/10000,""),"")</f>
        <v/>
      </c>
      <c r="T44">
        <f>IFERROR(IF(S44="","",COUNTIF($S$32:$S$231,"&lt;"&amp;S44)+1),"")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  <c r="H45">
        <f>""</f>
        <v/>
      </c>
      <c r="I45">
        <f>""</f>
        <v/>
      </c>
      <c r="J45">
        <f>""</f>
        <v/>
      </c>
      <c r="M45">
        <f>""</f>
        <v/>
      </c>
      <c r="S45">
        <f>IFERROR(IF(AND('Amenity Inventory'!$A$19&lt;&gt;"",'Amenity Inventory'!$P$19&gt;0),IF('Amenity Inventory'!$R$19="Out of Stock",1,IF('Amenity Inventory'!$R$19="Reorder Now",2,IF('Amenity Inventory'!$R$19="Below Par",3,4)))+ROW()/10000,""),"")</f>
        <v/>
      </c>
      <c r="T45">
        <f>IFERROR(IF(S45="","",COUNTIF($S$32:$S$231,"&lt;"&amp;S45)+1),"")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  <c r="H46">
        <f>""</f>
        <v/>
      </c>
      <c r="I46">
        <f>""</f>
        <v/>
      </c>
      <c r="J46">
        <f>""</f>
        <v/>
      </c>
      <c r="M46">
        <f>""</f>
        <v/>
      </c>
      <c r="S46">
        <f>IFERROR(IF(AND('Amenity Inventory'!$A$20&lt;&gt;"",'Amenity Inventory'!$P$20&gt;0),IF('Amenity Inventory'!$R$20="Out of Stock",1,IF('Amenity Inventory'!$R$20="Reorder Now",2,IF('Amenity Inventory'!$R$20="Below Par",3,4)))+ROW()/10000,""),"")</f>
        <v/>
      </c>
      <c r="T46">
        <f>IFERROR(IF(S46="","",COUNTIF($S$32:$S$231,"&lt;"&amp;S46)+1),"")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  <c r="H47">
        <f>""</f>
        <v/>
      </c>
      <c r="I47">
        <f>""</f>
        <v/>
      </c>
      <c r="J47">
        <f>""</f>
        <v/>
      </c>
      <c r="M47">
        <f>""</f>
        <v/>
      </c>
      <c r="S47">
        <f>IFERROR(IF(AND('Amenity Inventory'!$A$21&lt;&gt;"",'Amenity Inventory'!$P$21&gt;0),IF('Amenity Inventory'!$R$21="Out of Stock",1,IF('Amenity Inventory'!$R$21="Reorder Now",2,IF('Amenity Inventory'!$R$21="Below Par",3,4)))+ROW()/10000,""),"")</f>
        <v/>
      </c>
      <c r="T47">
        <f>IFERROR(IF(S47="","",COUNTIF($S$32:$S$231,"&lt;"&amp;S47)+1),"")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  <c r="H48">
        <f>""</f>
        <v/>
      </c>
      <c r="I48">
        <f>""</f>
        <v/>
      </c>
      <c r="J48">
        <f>""</f>
        <v/>
      </c>
      <c r="M48">
        <f>""</f>
        <v/>
      </c>
      <c r="S48">
        <f>IFERROR(IF(AND('Amenity Inventory'!$A$22&lt;&gt;"",'Amenity Inventory'!$P$22&gt;0),IF('Amenity Inventory'!$R$22="Out of Stock",1,IF('Amenity Inventory'!$R$22="Reorder Now",2,IF('Amenity Inventory'!$R$22="Below Par",3,4)))+ROW()/10000,""),"")</f>
        <v/>
      </c>
      <c r="T48">
        <f>IFERROR(IF(S48="","",COUNTIF($S$32:$S$231,"&lt;"&amp;S48)+1),"")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  <c r="H49">
        <f>""</f>
        <v/>
      </c>
      <c r="I49">
        <f>""</f>
        <v/>
      </c>
      <c r="J49">
        <f>""</f>
        <v/>
      </c>
      <c r="M49">
        <f>""</f>
        <v/>
      </c>
      <c r="S49">
        <f>IFERROR(IF(AND('Amenity Inventory'!$A$23&lt;&gt;"",'Amenity Inventory'!$P$23&gt;0),IF('Amenity Inventory'!$R$23="Out of Stock",1,IF('Amenity Inventory'!$R$23="Reorder Now",2,IF('Amenity Inventory'!$R$23="Below Par",3,4)))+ROW()/10000,""),"")</f>
        <v/>
      </c>
      <c r="T49">
        <f>IFERROR(IF(S49="","",COUNTIF($S$32:$S$231,"&lt;"&amp;S49)+1),"")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  <c r="H50">
        <f>""</f>
        <v/>
      </c>
      <c r="I50">
        <f>""</f>
        <v/>
      </c>
      <c r="J50">
        <f>""</f>
        <v/>
      </c>
      <c r="M50">
        <f>""</f>
        <v/>
      </c>
      <c r="S50">
        <f>IFERROR(IF(AND('Amenity Inventory'!$A$24&lt;&gt;"",'Amenity Inventory'!$P$24&gt;0),IF('Amenity Inventory'!$R$24="Out of Stock",1,IF('Amenity Inventory'!$R$24="Reorder Now",2,IF('Amenity Inventory'!$R$24="Below Par",3,4)))+ROW()/10000,""),"")</f>
        <v/>
      </c>
      <c r="T50">
        <f>IFERROR(IF(S50="","",COUNTIF($S$32:$S$231,"&lt;"&amp;S50)+1),"")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  <c r="H51">
        <f>""</f>
        <v/>
      </c>
      <c r="I51">
        <f>""</f>
        <v/>
      </c>
      <c r="J51">
        <f>""</f>
        <v/>
      </c>
      <c r="M51">
        <f>""</f>
        <v/>
      </c>
      <c r="S51">
        <f>IFERROR(IF(AND('Amenity Inventory'!$A$25&lt;&gt;"",'Amenity Inventory'!$P$25&gt;0),IF('Amenity Inventory'!$R$25="Out of Stock",1,IF('Amenity Inventory'!$R$25="Reorder Now",2,IF('Amenity Inventory'!$R$25="Below Par",3,4)))+ROW()/10000,""),"")</f>
        <v/>
      </c>
      <c r="T51">
        <f>IFERROR(IF(S51="","",COUNTIF($S$32:$S$231,"&lt;"&amp;S51)+1),"")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  <c r="H52">
        <f>""</f>
        <v/>
      </c>
      <c r="I52">
        <f>""</f>
        <v/>
      </c>
      <c r="J52">
        <f>""</f>
        <v/>
      </c>
      <c r="M52">
        <f>""</f>
        <v/>
      </c>
      <c r="S52">
        <f>IFERROR(IF(AND('Amenity Inventory'!$A$26&lt;&gt;"",'Amenity Inventory'!$P$26&gt;0),IF('Amenity Inventory'!$R$26="Out of Stock",1,IF('Amenity Inventory'!$R$26="Reorder Now",2,IF('Amenity Inventory'!$R$26="Below Par",3,4)))+ROW()/10000,""),"")</f>
        <v/>
      </c>
      <c r="T52">
        <f>IFERROR(IF(S52="","",COUNTIF($S$32:$S$231,"&lt;"&amp;S52)+1),"")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H53">
        <f>""</f>
        <v/>
      </c>
      <c r="I53">
        <f>""</f>
        <v/>
      </c>
      <c r="J53">
        <f>""</f>
        <v/>
      </c>
      <c r="M53">
        <f>""</f>
        <v/>
      </c>
      <c r="S53">
        <f>IFERROR(IF(AND('Amenity Inventory'!$A$27&lt;&gt;"",'Amenity Inventory'!$P$27&gt;0),IF('Amenity Inventory'!$R$27="Out of Stock",1,IF('Amenity Inventory'!$R$27="Reorder Now",2,IF('Amenity Inventory'!$R$27="Below Par",3,4)))+ROW()/10000,""),"")</f>
        <v/>
      </c>
      <c r="T53">
        <f>IFERROR(IF(S53="","",COUNTIF($S$32:$S$231,"&lt;"&amp;S53)+1),"")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  <c r="I54">
        <f>""</f>
        <v/>
      </c>
      <c r="J54">
        <f>""</f>
        <v/>
      </c>
      <c r="M54">
        <f>""</f>
        <v/>
      </c>
      <c r="S54">
        <f>IFERROR(IF(AND('Amenity Inventory'!$A$28&lt;&gt;"",'Amenity Inventory'!$P$28&gt;0),IF('Amenity Inventory'!$R$28="Out of Stock",1,IF('Amenity Inventory'!$R$28="Reorder Now",2,IF('Amenity Inventory'!$R$28="Below Par",3,4)))+ROW()/10000,""),"")</f>
        <v/>
      </c>
      <c r="T54">
        <f>IFERROR(IF(S54="","",COUNTIF($S$32:$S$231,"&lt;"&amp;S54)+1),"")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  <c r="I55">
        <f>""</f>
        <v/>
      </c>
      <c r="J55">
        <f>""</f>
        <v/>
      </c>
      <c r="M55">
        <f>""</f>
        <v/>
      </c>
      <c r="S55">
        <f>IFERROR(IF(AND('Amenity Inventory'!$A$29&lt;&gt;"",'Amenity Inventory'!$P$29&gt;0),IF('Amenity Inventory'!$R$29="Out of Stock",1,IF('Amenity Inventory'!$R$29="Reorder Now",2,IF('Amenity Inventory'!$R$29="Below Par",3,4)))+ROW()/10000,""),"")</f>
        <v/>
      </c>
      <c r="T55">
        <f>IFERROR(IF(S55="","",COUNTIF($S$32:$S$231,"&lt;"&amp;S55)+1),"")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  <c r="I56">
        <f>""</f>
        <v/>
      </c>
      <c r="J56">
        <f>""</f>
        <v/>
      </c>
      <c r="M56">
        <f>""</f>
        <v/>
      </c>
      <c r="S56">
        <f>IFERROR(IF(AND('Amenity Inventory'!$A$30&lt;&gt;"",'Amenity Inventory'!$P$30&gt;0),IF('Amenity Inventory'!$R$30="Out of Stock",1,IF('Amenity Inventory'!$R$30="Reorder Now",2,IF('Amenity Inventory'!$R$30="Below Par",3,4)))+ROW()/10000,""),"")</f>
        <v/>
      </c>
      <c r="T56">
        <f>IFERROR(IF(S56="","",COUNTIF($S$32:$S$231,"&lt;"&amp;S56)+1),"")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  <c r="I57">
        <f>""</f>
        <v/>
      </c>
      <c r="J57">
        <f>""</f>
        <v/>
      </c>
      <c r="M57">
        <f>""</f>
        <v/>
      </c>
      <c r="S57">
        <f>IFERROR(IF(AND('Amenity Inventory'!$A$31&lt;&gt;"",'Amenity Inventory'!$P$31&gt;0),IF('Amenity Inventory'!$R$31="Out of Stock",1,IF('Amenity Inventory'!$R$31="Reorder Now",2,IF('Amenity Inventory'!$R$31="Below Par",3,4)))+ROW()/10000,""),"")</f>
        <v/>
      </c>
      <c r="T57">
        <f>IFERROR(IF(S57="","",COUNTIF($S$32:$S$231,"&lt;"&amp;S57)+1),"")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  <c r="I58">
        <f>""</f>
        <v/>
      </c>
      <c r="J58">
        <f>""</f>
        <v/>
      </c>
      <c r="M58">
        <f>""</f>
        <v/>
      </c>
      <c r="S58">
        <f>IFERROR(IF(AND('Amenity Inventory'!$A$32&lt;&gt;"",'Amenity Inventory'!$P$32&gt;0),IF('Amenity Inventory'!$R$32="Out of Stock",1,IF('Amenity Inventory'!$R$32="Reorder Now",2,IF('Amenity Inventory'!$R$32="Below Par",3,4)))+ROW()/10000,""),"")</f>
        <v/>
      </c>
      <c r="T58">
        <f>IFERROR(IF(S58="","",COUNTIF($S$32:$S$231,"&lt;"&amp;S58)+1),"")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  <c r="I59">
        <f>""</f>
        <v/>
      </c>
      <c r="J59">
        <f>""</f>
        <v/>
      </c>
      <c r="M59">
        <f>""</f>
        <v/>
      </c>
      <c r="S59">
        <f>IFERROR(IF(AND('Amenity Inventory'!$A$33&lt;&gt;"",'Amenity Inventory'!$P$33&gt;0),IF('Amenity Inventory'!$R$33="Out of Stock",1,IF('Amenity Inventory'!$R$33="Reorder Now",2,IF('Amenity Inventory'!$R$33="Below Par",3,4)))+ROW()/10000,""),"")</f>
        <v/>
      </c>
      <c r="T59">
        <f>IFERROR(IF(S59="","",COUNTIF($S$32:$S$231,"&lt;"&amp;S59)+1),"")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  <c r="I60">
        <f>""</f>
        <v/>
      </c>
      <c r="J60">
        <f>""</f>
        <v/>
      </c>
      <c r="M60">
        <f>""</f>
        <v/>
      </c>
      <c r="S60">
        <f>IFERROR(IF(AND('Amenity Inventory'!$A$34&lt;&gt;"",'Amenity Inventory'!$P$34&gt;0),IF('Amenity Inventory'!$R$34="Out of Stock",1,IF('Amenity Inventory'!$R$34="Reorder Now",2,IF('Amenity Inventory'!$R$34="Below Par",3,4)))+ROW()/10000,""),"")</f>
        <v/>
      </c>
      <c r="T60">
        <f>IFERROR(IF(S60="","",COUNTIF($S$32:$S$231,"&lt;"&amp;S60)+1),"")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  <c r="I61">
        <f>""</f>
        <v/>
      </c>
      <c r="J61">
        <f>""</f>
        <v/>
      </c>
      <c r="M61">
        <f>""</f>
        <v/>
      </c>
      <c r="S61">
        <f>IFERROR(IF(AND('Amenity Inventory'!$A$35&lt;&gt;"",'Amenity Inventory'!$P$35&gt;0),IF('Amenity Inventory'!$R$35="Out of Stock",1,IF('Amenity Inventory'!$R$35="Reorder Now",2,IF('Amenity Inventory'!$R$35="Below Par",3,4)))+ROW()/10000,""),"")</f>
        <v/>
      </c>
      <c r="T61">
        <f>IFERROR(IF(S61="","",COUNTIF($S$32:$S$231,"&lt;"&amp;S61)+1),"")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  <c r="I62">
        <f>""</f>
        <v/>
      </c>
      <c r="J62">
        <f>""</f>
        <v/>
      </c>
      <c r="M62">
        <f>""</f>
        <v/>
      </c>
      <c r="S62">
        <f>IFERROR(IF(AND('Amenity Inventory'!$A$36&lt;&gt;"",'Amenity Inventory'!$P$36&gt;0),IF('Amenity Inventory'!$R$36="Out of Stock",1,IF('Amenity Inventory'!$R$36="Reorder Now",2,IF('Amenity Inventory'!$R$36="Below Par",3,4)))+ROW()/10000,""),"")</f>
        <v/>
      </c>
      <c r="T62">
        <f>IFERROR(IF(S62="","",COUNTIF($S$32:$S$231,"&lt;"&amp;S62)+1),"")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  <c r="I63">
        <f>""</f>
        <v/>
      </c>
      <c r="J63">
        <f>""</f>
        <v/>
      </c>
      <c r="M63">
        <f>""</f>
        <v/>
      </c>
      <c r="S63">
        <f>IFERROR(IF(AND('Amenity Inventory'!$A$37&lt;&gt;"",'Amenity Inventory'!$P$37&gt;0),IF('Amenity Inventory'!$R$37="Out of Stock",1,IF('Amenity Inventory'!$R$37="Reorder Now",2,IF('Amenity Inventory'!$R$37="Below Par",3,4)))+ROW()/10000,""),"")</f>
        <v/>
      </c>
      <c r="T63">
        <f>IFERROR(IF(S63="","",COUNTIF($S$32:$S$231,"&lt;"&amp;S63)+1),"")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  <c r="I64">
        <f>""</f>
        <v/>
      </c>
      <c r="J64">
        <f>""</f>
        <v/>
      </c>
      <c r="M64">
        <f>""</f>
        <v/>
      </c>
      <c r="S64">
        <f>IFERROR(IF(AND('Amenity Inventory'!$A$38&lt;&gt;"",'Amenity Inventory'!$P$38&gt;0),IF('Amenity Inventory'!$R$38="Out of Stock",1,IF('Amenity Inventory'!$R$38="Reorder Now",2,IF('Amenity Inventory'!$R$38="Below Par",3,4)))+ROW()/10000,""),"")</f>
        <v/>
      </c>
      <c r="T64">
        <f>IFERROR(IF(S64="","",COUNTIF($S$32:$S$231,"&lt;"&amp;S64)+1),"")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  <c r="I65">
        <f>""</f>
        <v/>
      </c>
      <c r="J65">
        <f>""</f>
        <v/>
      </c>
      <c r="M65">
        <f>""</f>
        <v/>
      </c>
      <c r="S65">
        <f>IFERROR(IF(AND('Amenity Inventory'!$A$39&lt;&gt;"",'Amenity Inventory'!$P$39&gt;0),IF('Amenity Inventory'!$R$39="Out of Stock",1,IF('Amenity Inventory'!$R$39="Reorder Now",2,IF('Amenity Inventory'!$R$39="Below Par",3,4)))+ROW()/10000,""),"")</f>
        <v/>
      </c>
      <c r="T65">
        <f>IFERROR(IF(S65="","",COUNTIF($S$32:$S$231,"&lt;"&amp;S65)+1),"")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  <c r="I66">
        <f>""</f>
        <v/>
      </c>
      <c r="J66">
        <f>""</f>
        <v/>
      </c>
      <c r="M66">
        <f>""</f>
        <v/>
      </c>
      <c r="S66">
        <f>IFERROR(IF(AND('Amenity Inventory'!$A$40&lt;&gt;"",'Amenity Inventory'!$P$40&gt;0),IF('Amenity Inventory'!$R$40="Out of Stock",1,IF('Amenity Inventory'!$R$40="Reorder Now",2,IF('Amenity Inventory'!$R$40="Below Par",3,4)))+ROW()/10000,""),"")</f>
        <v/>
      </c>
      <c r="T66">
        <f>IFERROR(IF(S66="","",COUNTIF($S$32:$S$231,"&lt;"&amp;S66)+1),"")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  <c r="I67">
        <f>""</f>
        <v/>
      </c>
      <c r="J67">
        <f>""</f>
        <v/>
      </c>
      <c r="M67">
        <f>""</f>
        <v/>
      </c>
      <c r="S67">
        <f>IFERROR(IF(AND('Amenity Inventory'!$A$41&lt;&gt;"",'Amenity Inventory'!$P$41&gt;0),IF('Amenity Inventory'!$R$41="Out of Stock",1,IF('Amenity Inventory'!$R$41="Reorder Now",2,IF('Amenity Inventory'!$R$41="Below Par",3,4)))+ROW()/10000,""),"")</f>
        <v/>
      </c>
      <c r="T67">
        <f>IFERROR(IF(S67="","",COUNTIF($S$32:$S$231,"&lt;"&amp;S67)+1),"")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  <c r="I68">
        <f>""</f>
        <v/>
      </c>
      <c r="J68">
        <f>""</f>
        <v/>
      </c>
      <c r="M68">
        <f>""</f>
        <v/>
      </c>
      <c r="S68">
        <f>IFERROR(IF(AND('Amenity Inventory'!$A$42&lt;&gt;"",'Amenity Inventory'!$P$42&gt;0),IF('Amenity Inventory'!$R$42="Out of Stock",1,IF('Amenity Inventory'!$R$42="Reorder Now",2,IF('Amenity Inventory'!$R$42="Below Par",3,4)))+ROW()/10000,""),"")</f>
        <v/>
      </c>
      <c r="T68">
        <f>IFERROR(IF(S68="","",COUNTIF($S$32:$S$231,"&lt;"&amp;S68)+1),"")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  <c r="I69">
        <f>""</f>
        <v/>
      </c>
      <c r="J69">
        <f>""</f>
        <v/>
      </c>
      <c r="M69">
        <f>""</f>
        <v/>
      </c>
      <c r="S69">
        <f>IFERROR(IF(AND('Amenity Inventory'!$A$43&lt;&gt;"",'Amenity Inventory'!$P$43&gt;0),IF('Amenity Inventory'!$R$43="Out of Stock",1,IF('Amenity Inventory'!$R$43="Reorder Now",2,IF('Amenity Inventory'!$R$43="Below Par",3,4)))+ROW()/10000,""),"")</f>
        <v/>
      </c>
      <c r="T69">
        <f>IFERROR(IF(S69="","",COUNTIF($S$32:$S$231,"&lt;"&amp;S69)+1),"")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  <c r="I70">
        <f>""</f>
        <v/>
      </c>
      <c r="J70">
        <f>""</f>
        <v/>
      </c>
      <c r="M70">
        <f>""</f>
        <v/>
      </c>
      <c r="S70">
        <f>IFERROR(IF(AND('Amenity Inventory'!$A$44&lt;&gt;"",'Amenity Inventory'!$P$44&gt;0),IF('Amenity Inventory'!$R$44="Out of Stock",1,IF('Amenity Inventory'!$R$44="Reorder Now",2,IF('Amenity Inventory'!$R$44="Below Par",3,4)))+ROW()/10000,""),"")</f>
        <v/>
      </c>
      <c r="T70">
        <f>IFERROR(IF(S70="","",COUNTIF($S$32:$S$231,"&lt;"&amp;S70)+1),"")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  <c r="I71">
        <f>""</f>
        <v/>
      </c>
      <c r="J71">
        <f>""</f>
        <v/>
      </c>
      <c r="M71">
        <f>""</f>
        <v/>
      </c>
      <c r="S71">
        <f>IFERROR(IF(AND('Amenity Inventory'!$A$45&lt;&gt;"",'Amenity Inventory'!$P$45&gt;0),IF('Amenity Inventory'!$R$45="Out of Stock",1,IF('Amenity Inventory'!$R$45="Reorder Now",2,IF('Amenity Inventory'!$R$45="Below Par",3,4)))+ROW()/10000,""),"")</f>
        <v/>
      </c>
      <c r="T71">
        <f>IFERROR(IF(S71="","",COUNTIF($S$32:$S$231,"&lt;"&amp;S71)+1),"")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  <c r="I72">
        <f>""</f>
        <v/>
      </c>
      <c r="J72">
        <f>""</f>
        <v/>
      </c>
      <c r="M72">
        <f>""</f>
        <v/>
      </c>
      <c r="S72">
        <f>IFERROR(IF(AND('Amenity Inventory'!$A$46&lt;&gt;"",'Amenity Inventory'!$P$46&gt;0),IF('Amenity Inventory'!$R$46="Out of Stock",1,IF('Amenity Inventory'!$R$46="Reorder Now",2,IF('Amenity Inventory'!$R$46="Below Par",3,4)))+ROW()/10000,""),"")</f>
        <v/>
      </c>
      <c r="T72">
        <f>IFERROR(IF(S72="","",COUNTIF($S$32:$S$231,"&lt;"&amp;S72)+1),"")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  <c r="I73">
        <f>""</f>
        <v/>
      </c>
      <c r="J73">
        <f>""</f>
        <v/>
      </c>
      <c r="M73">
        <f>""</f>
        <v/>
      </c>
      <c r="S73">
        <f>IFERROR(IF(AND('Amenity Inventory'!$A$47&lt;&gt;"",'Amenity Inventory'!$P$47&gt;0),IF('Amenity Inventory'!$R$47="Out of Stock",1,IF('Amenity Inventory'!$R$47="Reorder Now",2,IF('Amenity Inventory'!$R$47="Below Par",3,4)))+ROW()/10000,""),"")</f>
        <v/>
      </c>
      <c r="T73">
        <f>IFERROR(IF(S73="","",COUNTIF($S$32:$S$231,"&lt;"&amp;S73)+1),"")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  <c r="I74">
        <f>""</f>
        <v/>
      </c>
      <c r="J74">
        <f>""</f>
        <v/>
      </c>
      <c r="M74">
        <f>""</f>
        <v/>
      </c>
      <c r="S74">
        <f>IFERROR(IF(AND('Amenity Inventory'!$A$48&lt;&gt;"",'Amenity Inventory'!$P$48&gt;0),IF('Amenity Inventory'!$R$48="Out of Stock",1,IF('Amenity Inventory'!$R$48="Reorder Now",2,IF('Amenity Inventory'!$R$48="Below Par",3,4)))+ROW()/10000,""),"")</f>
        <v/>
      </c>
      <c r="T74">
        <f>IFERROR(IF(S74="","",COUNTIF($S$32:$S$231,"&lt;"&amp;S74)+1),"")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  <c r="I75">
        <f>""</f>
        <v/>
      </c>
      <c r="J75">
        <f>""</f>
        <v/>
      </c>
      <c r="M75">
        <f>""</f>
        <v/>
      </c>
      <c r="S75">
        <f>IFERROR(IF(AND('Amenity Inventory'!$A$49&lt;&gt;"",'Amenity Inventory'!$P$49&gt;0),IF('Amenity Inventory'!$R$49="Out of Stock",1,IF('Amenity Inventory'!$R$49="Reorder Now",2,IF('Amenity Inventory'!$R$49="Below Par",3,4)))+ROW()/10000,""),"")</f>
        <v/>
      </c>
      <c r="T75">
        <f>IFERROR(IF(S75="","",COUNTIF($S$32:$S$231,"&lt;"&amp;S75)+1),"")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  <c r="I76">
        <f>""</f>
        <v/>
      </c>
      <c r="J76">
        <f>""</f>
        <v/>
      </c>
      <c r="M76">
        <f>""</f>
        <v/>
      </c>
      <c r="S76">
        <f>IFERROR(IF(AND('Amenity Inventory'!$A$50&lt;&gt;"",'Amenity Inventory'!$P$50&gt;0),IF('Amenity Inventory'!$R$50="Out of Stock",1,IF('Amenity Inventory'!$R$50="Reorder Now",2,IF('Amenity Inventory'!$R$50="Below Par",3,4)))+ROW()/10000,""),"")</f>
        <v/>
      </c>
      <c r="T76">
        <f>IFERROR(IF(S76="","",COUNTIF($S$32:$S$231,"&lt;"&amp;S76)+1),"")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  <c r="I77">
        <f>""</f>
        <v/>
      </c>
      <c r="J77">
        <f>""</f>
        <v/>
      </c>
      <c r="M77">
        <f>""</f>
        <v/>
      </c>
      <c r="S77">
        <f>IFERROR(IF(AND('Amenity Inventory'!$A$51&lt;&gt;"",'Amenity Inventory'!$P$51&gt;0),IF('Amenity Inventory'!$R$51="Out of Stock",1,IF('Amenity Inventory'!$R$51="Reorder Now",2,IF('Amenity Inventory'!$R$51="Below Par",3,4)))+ROW()/10000,""),"")</f>
        <v/>
      </c>
      <c r="T77">
        <f>IFERROR(IF(S77="","",COUNTIF($S$32:$S$231,"&lt;"&amp;S77)+1),"")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  <c r="I78">
        <f>""</f>
        <v/>
      </c>
      <c r="J78">
        <f>""</f>
        <v/>
      </c>
      <c r="M78">
        <f>""</f>
        <v/>
      </c>
      <c r="S78">
        <f>IFERROR(IF(AND('Amenity Inventory'!$A$52&lt;&gt;"",'Amenity Inventory'!$P$52&gt;0),IF('Amenity Inventory'!$R$52="Out of Stock",1,IF('Amenity Inventory'!$R$52="Reorder Now",2,IF('Amenity Inventory'!$R$52="Below Par",3,4)))+ROW()/10000,""),"")</f>
        <v/>
      </c>
      <c r="T78">
        <f>IFERROR(IF(S78="","",COUNTIF($S$32:$S$231,"&lt;"&amp;S78)+1),"")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  <c r="I79">
        <f>""</f>
        <v/>
      </c>
      <c r="J79">
        <f>""</f>
        <v/>
      </c>
      <c r="M79">
        <f>""</f>
        <v/>
      </c>
      <c r="S79">
        <f>IFERROR(IF(AND('Amenity Inventory'!$A$53&lt;&gt;"",'Amenity Inventory'!$P$53&gt;0),IF('Amenity Inventory'!$R$53="Out of Stock",1,IF('Amenity Inventory'!$R$53="Reorder Now",2,IF('Amenity Inventory'!$R$53="Below Par",3,4)))+ROW()/10000,""),"")</f>
        <v/>
      </c>
      <c r="T79">
        <f>IFERROR(IF(S79="","",COUNTIF($S$32:$S$231,"&lt;"&amp;S79)+1),"")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  <c r="I80">
        <f>""</f>
        <v/>
      </c>
      <c r="J80">
        <f>""</f>
        <v/>
      </c>
      <c r="M80">
        <f>""</f>
        <v/>
      </c>
      <c r="S80">
        <f>IFERROR(IF(AND('Amenity Inventory'!$A$54&lt;&gt;"",'Amenity Inventory'!$P$54&gt;0),IF('Amenity Inventory'!$R$54="Out of Stock",1,IF('Amenity Inventory'!$R$54="Reorder Now",2,IF('Amenity Inventory'!$R$54="Below Par",3,4)))+ROW()/10000,""),"")</f>
        <v/>
      </c>
      <c r="T80">
        <f>IFERROR(IF(S80="","",COUNTIF($S$32:$S$231,"&lt;"&amp;S80)+1),"")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  <c r="I81">
        <f>""</f>
        <v/>
      </c>
      <c r="J81">
        <f>""</f>
        <v/>
      </c>
      <c r="M81">
        <f>""</f>
        <v/>
      </c>
      <c r="S81">
        <f>IFERROR(IF(AND('Amenity Inventory'!$A$55&lt;&gt;"",'Amenity Inventory'!$P$55&gt;0),IF('Amenity Inventory'!$R$55="Out of Stock",1,IF('Amenity Inventory'!$R$55="Reorder Now",2,IF('Amenity Inventory'!$R$55="Below Par",3,4)))+ROW()/10000,""),"")</f>
        <v/>
      </c>
      <c r="T81">
        <f>IFERROR(IF(S81="","",COUNTIF($S$32:$S$231,"&lt;"&amp;S81)+1),"")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  <c r="I82">
        <f>""</f>
        <v/>
      </c>
      <c r="J82">
        <f>""</f>
        <v/>
      </c>
      <c r="M82">
        <f>""</f>
        <v/>
      </c>
      <c r="S82">
        <f>IFERROR(IF(AND('Amenity Inventory'!$A$56&lt;&gt;"",'Amenity Inventory'!$P$56&gt;0),IF('Amenity Inventory'!$R$56="Out of Stock",1,IF('Amenity Inventory'!$R$56="Reorder Now",2,IF('Amenity Inventory'!$R$56="Below Par",3,4)))+ROW()/10000,""),"")</f>
        <v/>
      </c>
      <c r="T82">
        <f>IFERROR(IF(S82="","",COUNTIF($S$32:$S$231,"&lt;"&amp;S82)+1),"")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  <c r="I83">
        <f>""</f>
        <v/>
      </c>
      <c r="J83">
        <f>""</f>
        <v/>
      </c>
      <c r="M83">
        <f>""</f>
        <v/>
      </c>
      <c r="S83">
        <f>IFERROR(IF(AND('Amenity Inventory'!$A$57&lt;&gt;"",'Amenity Inventory'!$P$57&gt;0),IF('Amenity Inventory'!$R$57="Out of Stock",1,IF('Amenity Inventory'!$R$57="Reorder Now",2,IF('Amenity Inventory'!$R$57="Below Par",3,4)))+ROW()/10000,""),"")</f>
        <v/>
      </c>
      <c r="T83">
        <f>IFERROR(IF(S83="","",COUNTIF($S$32:$S$231,"&lt;"&amp;S83)+1),"")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  <c r="I84">
        <f>""</f>
        <v/>
      </c>
      <c r="J84">
        <f>""</f>
        <v/>
      </c>
      <c r="M84">
        <f>""</f>
        <v/>
      </c>
      <c r="S84">
        <f>IFERROR(IF(AND('Amenity Inventory'!$A$58&lt;&gt;"",'Amenity Inventory'!$P$58&gt;0),IF('Amenity Inventory'!$R$58="Out of Stock",1,IF('Amenity Inventory'!$R$58="Reorder Now",2,IF('Amenity Inventory'!$R$58="Below Par",3,4)))+ROW()/10000,""),"")</f>
        <v/>
      </c>
      <c r="T84">
        <f>IFERROR(IF(S84="","",COUNTIF($S$32:$S$231,"&lt;"&amp;S84)+1),"")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  <c r="I85">
        <f>""</f>
        <v/>
      </c>
      <c r="J85">
        <f>""</f>
        <v/>
      </c>
      <c r="M85">
        <f>""</f>
        <v/>
      </c>
      <c r="S85">
        <f>IFERROR(IF(AND('Amenity Inventory'!$A$59&lt;&gt;"",'Amenity Inventory'!$P$59&gt;0),IF('Amenity Inventory'!$R$59="Out of Stock",1,IF('Amenity Inventory'!$R$59="Reorder Now",2,IF('Amenity Inventory'!$R$59="Below Par",3,4)))+ROW()/10000,""),"")</f>
        <v/>
      </c>
      <c r="T85">
        <f>IFERROR(IF(S85="","",COUNTIF($S$32:$S$231,"&lt;"&amp;S85)+1),"")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  <c r="I86">
        <f>""</f>
        <v/>
      </c>
      <c r="J86">
        <f>""</f>
        <v/>
      </c>
      <c r="M86">
        <f>""</f>
        <v/>
      </c>
      <c r="S86">
        <f>IFERROR(IF(AND('Amenity Inventory'!$A$60&lt;&gt;"",'Amenity Inventory'!$P$60&gt;0),IF('Amenity Inventory'!$R$60="Out of Stock",1,IF('Amenity Inventory'!$R$60="Reorder Now",2,IF('Amenity Inventory'!$R$60="Below Par",3,4)))+ROW()/10000,""),"")</f>
        <v/>
      </c>
      <c r="T86">
        <f>IFERROR(IF(S86="","",COUNTIF($S$32:$S$231,"&lt;"&amp;S86)+1),"")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  <c r="I87">
        <f>""</f>
        <v/>
      </c>
      <c r="J87">
        <f>""</f>
        <v/>
      </c>
      <c r="M87">
        <f>""</f>
        <v/>
      </c>
      <c r="S87">
        <f>IFERROR(IF(AND('Amenity Inventory'!$A$61&lt;&gt;"",'Amenity Inventory'!$P$61&gt;0),IF('Amenity Inventory'!$R$61="Out of Stock",1,IF('Amenity Inventory'!$R$61="Reorder Now",2,IF('Amenity Inventory'!$R$61="Below Par",3,4)))+ROW()/10000,""),"")</f>
        <v/>
      </c>
      <c r="T87">
        <f>IFERROR(IF(S87="","",COUNTIF($S$32:$S$231,"&lt;"&amp;S87)+1),"")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  <c r="I88">
        <f>""</f>
        <v/>
      </c>
      <c r="J88">
        <f>""</f>
        <v/>
      </c>
      <c r="M88">
        <f>""</f>
        <v/>
      </c>
      <c r="S88">
        <f>IFERROR(IF(AND('Amenity Inventory'!$A$62&lt;&gt;"",'Amenity Inventory'!$P$62&gt;0),IF('Amenity Inventory'!$R$62="Out of Stock",1,IF('Amenity Inventory'!$R$62="Reorder Now",2,IF('Amenity Inventory'!$R$62="Below Par",3,4)))+ROW()/10000,""),"")</f>
        <v/>
      </c>
      <c r="T88">
        <f>IFERROR(IF(S88="","",COUNTIF($S$32:$S$231,"&lt;"&amp;S88)+1),"")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  <c r="I89">
        <f>""</f>
        <v/>
      </c>
      <c r="J89">
        <f>""</f>
        <v/>
      </c>
      <c r="M89">
        <f>""</f>
        <v/>
      </c>
      <c r="S89">
        <f>IFERROR(IF(AND('Amenity Inventory'!$A$63&lt;&gt;"",'Amenity Inventory'!$P$63&gt;0),IF('Amenity Inventory'!$R$63="Out of Stock",1,IF('Amenity Inventory'!$R$63="Reorder Now",2,IF('Amenity Inventory'!$R$63="Below Par",3,4)))+ROW()/10000,""),"")</f>
        <v/>
      </c>
      <c r="T89">
        <f>IFERROR(IF(S89="","",COUNTIF($S$32:$S$231,"&lt;"&amp;S89)+1),"")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  <c r="I90">
        <f>""</f>
        <v/>
      </c>
      <c r="J90">
        <f>""</f>
        <v/>
      </c>
      <c r="M90">
        <f>""</f>
        <v/>
      </c>
      <c r="S90">
        <f>IFERROR(IF(AND('Amenity Inventory'!$A$64&lt;&gt;"",'Amenity Inventory'!$P$64&gt;0),IF('Amenity Inventory'!$R$64="Out of Stock",1,IF('Amenity Inventory'!$R$64="Reorder Now",2,IF('Amenity Inventory'!$R$64="Below Par",3,4)))+ROW()/10000,""),"")</f>
        <v/>
      </c>
      <c r="T90">
        <f>IFERROR(IF(S90="","",COUNTIF($S$32:$S$231,"&lt;"&amp;S90)+1),"")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  <c r="I91">
        <f>""</f>
        <v/>
      </c>
      <c r="J91">
        <f>""</f>
        <v/>
      </c>
      <c r="M91">
        <f>""</f>
        <v/>
      </c>
      <c r="S91">
        <f>IFERROR(IF(AND('Amenity Inventory'!$A$65&lt;&gt;"",'Amenity Inventory'!$P$65&gt;0),IF('Amenity Inventory'!$R$65="Out of Stock",1,IF('Amenity Inventory'!$R$65="Reorder Now",2,IF('Amenity Inventory'!$R$65="Below Par",3,4)))+ROW()/10000,""),"")</f>
        <v/>
      </c>
      <c r="T91">
        <f>IFERROR(IF(S91="","",COUNTIF($S$32:$S$231,"&lt;"&amp;S91)+1),"")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  <c r="I92">
        <f>""</f>
        <v/>
      </c>
      <c r="J92">
        <f>""</f>
        <v/>
      </c>
      <c r="M92">
        <f>""</f>
        <v/>
      </c>
      <c r="S92">
        <f>IFERROR(IF(AND('Amenity Inventory'!$A$66&lt;&gt;"",'Amenity Inventory'!$P$66&gt;0),IF('Amenity Inventory'!$R$66="Out of Stock",1,IF('Amenity Inventory'!$R$66="Reorder Now",2,IF('Amenity Inventory'!$R$66="Below Par",3,4)))+ROW()/10000,""),"")</f>
        <v/>
      </c>
      <c r="T92">
        <f>IFERROR(IF(S92="","",COUNTIF($S$32:$S$231,"&lt;"&amp;S92)+1),"")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  <c r="I93">
        <f>""</f>
        <v/>
      </c>
      <c r="J93">
        <f>""</f>
        <v/>
      </c>
      <c r="M93">
        <f>""</f>
        <v/>
      </c>
      <c r="S93">
        <f>IFERROR(IF(AND('Amenity Inventory'!$A$67&lt;&gt;"",'Amenity Inventory'!$P$67&gt;0),IF('Amenity Inventory'!$R$67="Out of Stock",1,IF('Amenity Inventory'!$R$67="Reorder Now",2,IF('Amenity Inventory'!$R$67="Below Par",3,4)))+ROW()/10000,""),"")</f>
        <v/>
      </c>
      <c r="T93">
        <f>IFERROR(IF(S93="","",COUNTIF($S$32:$S$231,"&lt;"&amp;S93)+1),"")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  <c r="I94">
        <f>""</f>
        <v/>
      </c>
      <c r="J94">
        <f>""</f>
        <v/>
      </c>
      <c r="M94">
        <f>""</f>
        <v/>
      </c>
      <c r="S94">
        <f>IFERROR(IF(AND('Amenity Inventory'!$A$68&lt;&gt;"",'Amenity Inventory'!$P$68&gt;0),IF('Amenity Inventory'!$R$68="Out of Stock",1,IF('Amenity Inventory'!$R$68="Reorder Now",2,IF('Amenity Inventory'!$R$68="Below Par",3,4)))+ROW()/10000,""),"")</f>
        <v/>
      </c>
      <c r="T94">
        <f>IFERROR(IF(S94="","",COUNTIF($S$32:$S$231,"&lt;"&amp;S94)+1),"")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  <c r="I95">
        <f>""</f>
        <v/>
      </c>
      <c r="J95">
        <f>""</f>
        <v/>
      </c>
      <c r="M95">
        <f>""</f>
        <v/>
      </c>
      <c r="S95">
        <f>IFERROR(IF(AND('Amenity Inventory'!$A$69&lt;&gt;"",'Amenity Inventory'!$P$69&gt;0),IF('Amenity Inventory'!$R$69="Out of Stock",1,IF('Amenity Inventory'!$R$69="Reorder Now",2,IF('Amenity Inventory'!$R$69="Below Par",3,4)))+ROW()/10000,""),"")</f>
        <v/>
      </c>
      <c r="T95">
        <f>IFERROR(IF(S95="","",COUNTIF($S$32:$S$231,"&lt;"&amp;S95)+1),"")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  <c r="I96">
        <f>""</f>
        <v/>
      </c>
      <c r="J96">
        <f>""</f>
        <v/>
      </c>
      <c r="M96">
        <f>""</f>
        <v/>
      </c>
      <c r="S96">
        <f>IFERROR(IF(AND('Amenity Inventory'!$A$70&lt;&gt;"",'Amenity Inventory'!$P$70&gt;0),IF('Amenity Inventory'!$R$70="Out of Stock",1,IF('Amenity Inventory'!$R$70="Reorder Now",2,IF('Amenity Inventory'!$R$70="Below Par",3,4)))+ROW()/10000,""),"")</f>
        <v/>
      </c>
      <c r="T96">
        <f>IFERROR(IF(S96="","",COUNTIF($S$32:$S$231,"&lt;"&amp;S96)+1),"")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  <c r="I97">
        <f>""</f>
        <v/>
      </c>
      <c r="J97">
        <f>""</f>
        <v/>
      </c>
      <c r="M97">
        <f>""</f>
        <v/>
      </c>
      <c r="S97">
        <f>IFERROR(IF(AND('Amenity Inventory'!$A$71&lt;&gt;"",'Amenity Inventory'!$P$71&gt;0),IF('Amenity Inventory'!$R$71="Out of Stock",1,IF('Amenity Inventory'!$R$71="Reorder Now",2,IF('Amenity Inventory'!$R$71="Below Par",3,4)))+ROW()/10000,""),"")</f>
        <v/>
      </c>
      <c r="T97">
        <f>IFERROR(IF(S97="","",COUNTIF($S$32:$S$231,"&lt;"&amp;S97)+1),"")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  <c r="I98">
        <f>""</f>
        <v/>
      </c>
      <c r="J98">
        <f>""</f>
        <v/>
      </c>
      <c r="M98">
        <f>""</f>
        <v/>
      </c>
      <c r="S98">
        <f>IFERROR(IF(AND('Amenity Inventory'!$A$72&lt;&gt;"",'Amenity Inventory'!$P$72&gt;0),IF('Amenity Inventory'!$R$72="Out of Stock",1,IF('Amenity Inventory'!$R$72="Reorder Now",2,IF('Amenity Inventory'!$R$72="Below Par",3,4)))+ROW()/10000,""),"")</f>
        <v/>
      </c>
      <c r="T98">
        <f>IFERROR(IF(S98="","",COUNTIF($S$32:$S$231,"&lt;"&amp;S98)+1),"")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  <c r="I99">
        <f>""</f>
        <v/>
      </c>
      <c r="J99">
        <f>""</f>
        <v/>
      </c>
      <c r="M99">
        <f>""</f>
        <v/>
      </c>
      <c r="S99">
        <f>IFERROR(IF(AND('Amenity Inventory'!$A$73&lt;&gt;"",'Amenity Inventory'!$P$73&gt;0),IF('Amenity Inventory'!$R$73="Out of Stock",1,IF('Amenity Inventory'!$R$73="Reorder Now",2,IF('Amenity Inventory'!$R$73="Below Par",3,4)))+ROW()/10000,""),"")</f>
        <v/>
      </c>
      <c r="T99">
        <f>IFERROR(IF(S99="","",COUNTIF($S$32:$S$231,"&lt;"&amp;S99)+1),"")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  <c r="I100">
        <f>""</f>
        <v/>
      </c>
      <c r="J100">
        <f>""</f>
        <v/>
      </c>
      <c r="M100">
        <f>""</f>
        <v/>
      </c>
      <c r="S100">
        <f>IFERROR(IF(AND('Amenity Inventory'!$A$74&lt;&gt;"",'Amenity Inventory'!$P$74&gt;0),IF('Amenity Inventory'!$R$74="Out of Stock",1,IF('Amenity Inventory'!$R$74="Reorder Now",2,IF('Amenity Inventory'!$R$74="Below Par",3,4)))+ROW()/10000,""),"")</f>
        <v/>
      </c>
      <c r="T100">
        <f>IFERROR(IF(S100="","",COUNTIF($S$32:$S$231,"&lt;"&amp;S100)+1),"")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  <c r="I101">
        <f>""</f>
        <v/>
      </c>
      <c r="J101">
        <f>""</f>
        <v/>
      </c>
      <c r="M101">
        <f>""</f>
        <v/>
      </c>
      <c r="S101">
        <f>IFERROR(IF(AND('Amenity Inventory'!$A$75&lt;&gt;"",'Amenity Inventory'!$P$75&gt;0),IF('Amenity Inventory'!$R$75="Out of Stock",1,IF('Amenity Inventory'!$R$75="Reorder Now",2,IF('Amenity Inventory'!$R$75="Below Par",3,4)))+ROW()/10000,""),"")</f>
        <v/>
      </c>
      <c r="T101">
        <f>IFERROR(IF(S101="","",COUNTIF($S$32:$S$231,"&lt;"&amp;S101)+1),"")</f>
        <v/>
      </c>
    </row>
    <row r="102">
      <c r="S102">
        <f>IFERROR(IF(AND('Amenity Inventory'!$A$76&lt;&gt;"",'Amenity Inventory'!$P$76&gt;0),IF('Amenity Inventory'!$R$76="Out of Stock",1,IF('Amenity Inventory'!$R$76="Reorder Now",2,IF('Amenity Inventory'!$R$76="Below Par",3,4)))+ROW()/10000,""),"")</f>
        <v/>
      </c>
      <c r="T102">
        <f>IFERROR(IF(S102="","",COUNTIF($S$32:$S$231,"&lt;"&amp;S102)+1),"")</f>
        <v/>
      </c>
    </row>
    <row r="103">
      <c r="S103">
        <f>IFERROR(IF(AND('Amenity Inventory'!$A$77&lt;&gt;"",'Amenity Inventory'!$P$77&gt;0),IF('Amenity Inventory'!$R$77="Out of Stock",1,IF('Amenity Inventory'!$R$77="Reorder Now",2,IF('Amenity Inventory'!$R$77="Below Par",3,4)))+ROW()/10000,""),"")</f>
        <v/>
      </c>
      <c r="T103">
        <f>IFERROR(IF(S103="","",COUNTIF($S$32:$S$231,"&lt;"&amp;S103)+1),"")</f>
        <v/>
      </c>
    </row>
    <row r="104">
      <c r="S104">
        <f>IFERROR(IF(AND('Amenity Inventory'!$A$78&lt;&gt;"",'Amenity Inventory'!$P$78&gt;0),IF('Amenity Inventory'!$R$78="Out of Stock",1,IF('Amenity Inventory'!$R$78="Reorder Now",2,IF('Amenity Inventory'!$R$78="Below Par",3,4)))+ROW()/10000,""),"")</f>
        <v/>
      </c>
      <c r="T104">
        <f>IFERROR(IF(S104="","",COUNTIF($S$32:$S$231,"&lt;"&amp;S104)+1),"")</f>
        <v/>
      </c>
    </row>
    <row r="105">
      <c r="S105">
        <f>IFERROR(IF(AND('Amenity Inventory'!$A$79&lt;&gt;"",'Amenity Inventory'!$P$79&gt;0),IF('Amenity Inventory'!$R$79="Out of Stock",1,IF('Amenity Inventory'!$R$79="Reorder Now",2,IF('Amenity Inventory'!$R$79="Below Par",3,4)))+ROW()/10000,""),"")</f>
        <v/>
      </c>
      <c r="T105">
        <f>IFERROR(IF(S105="","",COUNTIF($S$32:$S$231,"&lt;"&amp;S105)+1),"")</f>
        <v/>
      </c>
    </row>
    <row r="106">
      <c r="S106">
        <f>IFERROR(IF(AND('Amenity Inventory'!$A$80&lt;&gt;"",'Amenity Inventory'!$P$80&gt;0),IF('Amenity Inventory'!$R$80="Out of Stock",1,IF('Amenity Inventory'!$R$80="Reorder Now",2,IF('Amenity Inventory'!$R$80="Below Par",3,4)))+ROW()/10000,""),"")</f>
        <v/>
      </c>
      <c r="T106">
        <f>IFERROR(IF(S106="","",COUNTIF($S$32:$S$231,"&lt;"&amp;S106)+1),"")</f>
        <v/>
      </c>
    </row>
    <row r="107">
      <c r="S107">
        <f>IFERROR(IF(AND('Amenity Inventory'!$A$81&lt;&gt;"",'Amenity Inventory'!$P$81&gt;0),IF('Amenity Inventory'!$R$81="Out of Stock",1,IF('Amenity Inventory'!$R$81="Reorder Now",2,IF('Amenity Inventory'!$R$81="Below Par",3,4)))+ROW()/10000,""),"")</f>
        <v/>
      </c>
      <c r="T107">
        <f>IFERROR(IF(S107="","",COUNTIF($S$32:$S$231,"&lt;"&amp;S107)+1),"")</f>
        <v/>
      </c>
    </row>
    <row r="108">
      <c r="S108">
        <f>IFERROR(IF(AND('Amenity Inventory'!$A$82&lt;&gt;"",'Amenity Inventory'!$P$82&gt;0),IF('Amenity Inventory'!$R$82="Out of Stock",1,IF('Amenity Inventory'!$R$82="Reorder Now",2,IF('Amenity Inventory'!$R$82="Below Par",3,4)))+ROW()/10000,""),"")</f>
        <v/>
      </c>
      <c r="T108">
        <f>IFERROR(IF(S108="","",COUNTIF($S$32:$S$231,"&lt;"&amp;S108)+1),"")</f>
        <v/>
      </c>
    </row>
    <row r="109">
      <c r="S109">
        <f>IFERROR(IF(AND('Amenity Inventory'!$A$83&lt;&gt;"",'Amenity Inventory'!$P$83&gt;0),IF('Amenity Inventory'!$R$83="Out of Stock",1,IF('Amenity Inventory'!$R$83="Reorder Now",2,IF('Amenity Inventory'!$R$83="Below Par",3,4)))+ROW()/10000,""),"")</f>
        <v/>
      </c>
      <c r="T109">
        <f>IFERROR(IF(S109="","",COUNTIF($S$32:$S$231,"&lt;"&amp;S109)+1),"")</f>
        <v/>
      </c>
    </row>
    <row r="110">
      <c r="S110">
        <f>IFERROR(IF(AND('Amenity Inventory'!$A$84&lt;&gt;"",'Amenity Inventory'!$P$84&gt;0),IF('Amenity Inventory'!$R$84="Out of Stock",1,IF('Amenity Inventory'!$R$84="Reorder Now",2,IF('Amenity Inventory'!$R$84="Below Par",3,4)))+ROW()/10000,""),"")</f>
        <v/>
      </c>
      <c r="T110">
        <f>IFERROR(IF(S110="","",COUNTIF($S$32:$S$231,"&lt;"&amp;S110)+1),"")</f>
        <v/>
      </c>
    </row>
    <row r="111">
      <c r="S111">
        <f>IFERROR(IF(AND('Amenity Inventory'!$A$85&lt;&gt;"",'Amenity Inventory'!$P$85&gt;0),IF('Amenity Inventory'!$R$85="Out of Stock",1,IF('Amenity Inventory'!$R$85="Reorder Now",2,IF('Amenity Inventory'!$R$85="Below Par",3,4)))+ROW()/10000,""),"")</f>
        <v/>
      </c>
      <c r="T111">
        <f>IFERROR(IF(S111="","",COUNTIF($S$32:$S$231,"&lt;"&amp;S111)+1),"")</f>
        <v/>
      </c>
    </row>
    <row r="112">
      <c r="S112">
        <f>IFERROR(IF(AND('Amenity Inventory'!$A$86&lt;&gt;"",'Amenity Inventory'!$P$86&gt;0),IF('Amenity Inventory'!$R$86="Out of Stock",1,IF('Amenity Inventory'!$R$86="Reorder Now",2,IF('Amenity Inventory'!$R$86="Below Par",3,4)))+ROW()/10000,""),"")</f>
        <v/>
      </c>
      <c r="T112">
        <f>IFERROR(IF(S112="","",COUNTIF($S$32:$S$231,"&lt;"&amp;S112)+1),"")</f>
        <v/>
      </c>
    </row>
    <row r="113">
      <c r="S113">
        <f>IFERROR(IF(AND('Amenity Inventory'!$A$87&lt;&gt;"",'Amenity Inventory'!$P$87&gt;0),IF('Amenity Inventory'!$R$87="Out of Stock",1,IF('Amenity Inventory'!$R$87="Reorder Now",2,IF('Amenity Inventory'!$R$87="Below Par",3,4)))+ROW()/10000,""),"")</f>
        <v/>
      </c>
      <c r="T113">
        <f>IFERROR(IF(S113="","",COUNTIF($S$32:$S$231,"&lt;"&amp;S113)+1),"")</f>
        <v/>
      </c>
    </row>
    <row r="114">
      <c r="S114">
        <f>IFERROR(IF(AND('Amenity Inventory'!$A$88&lt;&gt;"",'Amenity Inventory'!$P$88&gt;0),IF('Amenity Inventory'!$R$88="Out of Stock",1,IF('Amenity Inventory'!$R$88="Reorder Now",2,IF('Amenity Inventory'!$R$88="Below Par",3,4)))+ROW()/10000,""),"")</f>
        <v/>
      </c>
      <c r="T114">
        <f>IFERROR(IF(S114="","",COUNTIF($S$32:$S$231,"&lt;"&amp;S114)+1),"")</f>
        <v/>
      </c>
    </row>
    <row r="115">
      <c r="S115">
        <f>IFERROR(IF(AND('Amenity Inventory'!$A$89&lt;&gt;"",'Amenity Inventory'!$P$89&gt;0),IF('Amenity Inventory'!$R$89="Out of Stock",1,IF('Amenity Inventory'!$R$89="Reorder Now",2,IF('Amenity Inventory'!$R$89="Below Par",3,4)))+ROW()/10000,""),"")</f>
        <v/>
      </c>
      <c r="T115">
        <f>IFERROR(IF(S115="","",COUNTIF($S$32:$S$231,"&lt;"&amp;S115)+1),"")</f>
        <v/>
      </c>
    </row>
    <row r="116">
      <c r="S116">
        <f>IFERROR(IF(AND('Amenity Inventory'!$A$90&lt;&gt;"",'Amenity Inventory'!$P$90&gt;0),IF('Amenity Inventory'!$R$90="Out of Stock",1,IF('Amenity Inventory'!$R$90="Reorder Now",2,IF('Amenity Inventory'!$R$90="Below Par",3,4)))+ROW()/10000,""),"")</f>
        <v/>
      </c>
      <c r="T116">
        <f>IFERROR(IF(S116="","",COUNTIF($S$32:$S$231,"&lt;"&amp;S116)+1),"")</f>
        <v/>
      </c>
    </row>
    <row r="117">
      <c r="S117">
        <f>IFERROR(IF(AND('Amenity Inventory'!$A$91&lt;&gt;"",'Amenity Inventory'!$P$91&gt;0),IF('Amenity Inventory'!$R$91="Out of Stock",1,IF('Amenity Inventory'!$R$91="Reorder Now",2,IF('Amenity Inventory'!$R$91="Below Par",3,4)))+ROW()/10000,""),"")</f>
        <v/>
      </c>
      <c r="T117">
        <f>IFERROR(IF(S117="","",COUNTIF($S$32:$S$231,"&lt;"&amp;S117)+1),"")</f>
        <v/>
      </c>
    </row>
    <row r="118">
      <c r="S118">
        <f>IFERROR(IF(AND('Amenity Inventory'!$A$92&lt;&gt;"",'Amenity Inventory'!$P$92&gt;0),IF('Amenity Inventory'!$R$92="Out of Stock",1,IF('Amenity Inventory'!$R$92="Reorder Now",2,IF('Amenity Inventory'!$R$92="Below Par",3,4)))+ROW()/10000,""),"")</f>
        <v/>
      </c>
      <c r="T118">
        <f>IFERROR(IF(S118="","",COUNTIF($S$32:$S$231,"&lt;"&amp;S118)+1),"")</f>
        <v/>
      </c>
    </row>
    <row r="119">
      <c r="S119">
        <f>IFERROR(IF(AND('Amenity Inventory'!$A$93&lt;&gt;"",'Amenity Inventory'!$P$93&gt;0),IF('Amenity Inventory'!$R$93="Out of Stock",1,IF('Amenity Inventory'!$R$93="Reorder Now",2,IF('Amenity Inventory'!$R$93="Below Par",3,4)))+ROW()/10000,""),"")</f>
        <v/>
      </c>
      <c r="T119">
        <f>IFERROR(IF(S119="","",COUNTIF($S$32:$S$231,"&lt;"&amp;S119)+1),"")</f>
        <v/>
      </c>
    </row>
    <row r="120">
      <c r="S120">
        <f>IFERROR(IF(AND('Amenity Inventory'!$A$94&lt;&gt;"",'Amenity Inventory'!$P$94&gt;0),IF('Amenity Inventory'!$R$94="Out of Stock",1,IF('Amenity Inventory'!$R$94="Reorder Now",2,IF('Amenity Inventory'!$R$94="Below Par",3,4)))+ROW()/10000,""),"")</f>
        <v/>
      </c>
      <c r="T120">
        <f>IFERROR(IF(S120="","",COUNTIF($S$32:$S$231,"&lt;"&amp;S120)+1),"")</f>
        <v/>
      </c>
    </row>
    <row r="121">
      <c r="S121">
        <f>IFERROR(IF(AND('Amenity Inventory'!$A$95&lt;&gt;"",'Amenity Inventory'!$P$95&gt;0),IF('Amenity Inventory'!$R$95="Out of Stock",1,IF('Amenity Inventory'!$R$95="Reorder Now",2,IF('Amenity Inventory'!$R$95="Below Par",3,4)))+ROW()/10000,""),"")</f>
        <v/>
      </c>
      <c r="T121">
        <f>IFERROR(IF(S121="","",COUNTIF($S$32:$S$231,"&lt;"&amp;S121)+1),"")</f>
        <v/>
      </c>
    </row>
    <row r="122">
      <c r="S122">
        <f>IFERROR(IF(AND('Amenity Inventory'!$A$96&lt;&gt;"",'Amenity Inventory'!$P$96&gt;0),IF('Amenity Inventory'!$R$96="Out of Stock",1,IF('Amenity Inventory'!$R$96="Reorder Now",2,IF('Amenity Inventory'!$R$96="Below Par",3,4)))+ROW()/10000,""),"")</f>
        <v/>
      </c>
      <c r="T122">
        <f>IFERROR(IF(S122="","",COUNTIF($S$32:$S$231,"&lt;"&amp;S122)+1),"")</f>
        <v/>
      </c>
    </row>
    <row r="123">
      <c r="S123">
        <f>IFERROR(IF(AND('Amenity Inventory'!$A$97&lt;&gt;"",'Amenity Inventory'!$P$97&gt;0),IF('Amenity Inventory'!$R$97="Out of Stock",1,IF('Amenity Inventory'!$R$97="Reorder Now",2,IF('Amenity Inventory'!$R$97="Below Par",3,4)))+ROW()/10000,""),"")</f>
        <v/>
      </c>
      <c r="T123">
        <f>IFERROR(IF(S123="","",COUNTIF($S$32:$S$231,"&lt;"&amp;S123)+1),"")</f>
        <v/>
      </c>
    </row>
    <row r="124">
      <c r="S124">
        <f>IFERROR(IF(AND('Amenity Inventory'!$A$98&lt;&gt;"",'Amenity Inventory'!$P$98&gt;0),IF('Amenity Inventory'!$R$98="Out of Stock",1,IF('Amenity Inventory'!$R$98="Reorder Now",2,IF('Amenity Inventory'!$R$98="Below Par",3,4)))+ROW()/10000,""),"")</f>
        <v/>
      </c>
      <c r="T124">
        <f>IFERROR(IF(S124="","",COUNTIF($S$32:$S$231,"&lt;"&amp;S124)+1),"")</f>
        <v/>
      </c>
    </row>
    <row r="125">
      <c r="S125">
        <f>IFERROR(IF(AND('Amenity Inventory'!$A$99&lt;&gt;"",'Amenity Inventory'!$P$99&gt;0),IF('Amenity Inventory'!$R$99="Out of Stock",1,IF('Amenity Inventory'!$R$99="Reorder Now",2,IF('Amenity Inventory'!$R$99="Below Par",3,4)))+ROW()/10000,""),"")</f>
        <v/>
      </c>
      <c r="T125">
        <f>IFERROR(IF(S125="","",COUNTIF($S$32:$S$231,"&lt;"&amp;S125)+1),"")</f>
        <v/>
      </c>
    </row>
    <row r="126">
      <c r="S126">
        <f>IFERROR(IF(AND('Amenity Inventory'!$A$100&lt;&gt;"",'Amenity Inventory'!$P$100&gt;0),IF('Amenity Inventory'!$R$100="Out of Stock",1,IF('Amenity Inventory'!$R$100="Reorder Now",2,IF('Amenity Inventory'!$R$100="Below Par",3,4)))+ROW()/10000,""),"")</f>
        <v/>
      </c>
      <c r="T126">
        <f>IFERROR(IF(S126="","",COUNTIF($S$32:$S$231,"&lt;"&amp;S126)+1),"")</f>
        <v/>
      </c>
    </row>
    <row r="127">
      <c r="S127">
        <f>IFERROR(IF(AND('Amenity Inventory'!$A$101&lt;&gt;"",'Amenity Inventory'!$P$101&gt;0),IF('Amenity Inventory'!$R$101="Out of Stock",1,IF('Amenity Inventory'!$R$101="Reorder Now",2,IF('Amenity Inventory'!$R$101="Below Par",3,4)))+ROW()/10000,""),"")</f>
        <v/>
      </c>
      <c r="T127">
        <f>IFERROR(IF(S127="","",COUNTIF($S$32:$S$231,"&lt;"&amp;S127)+1),"")</f>
        <v/>
      </c>
    </row>
    <row r="128">
      <c r="S128">
        <f>IFERROR(IF(AND('Amenity Inventory'!$A$102&lt;&gt;"",'Amenity Inventory'!$P$102&gt;0),IF('Amenity Inventory'!$R$102="Out of Stock",1,IF('Amenity Inventory'!$R$102="Reorder Now",2,IF('Amenity Inventory'!$R$102="Below Par",3,4)))+ROW()/10000,""),"")</f>
        <v/>
      </c>
      <c r="T128">
        <f>IFERROR(IF(S128="","",COUNTIF($S$32:$S$231,"&lt;"&amp;S128)+1),"")</f>
        <v/>
      </c>
    </row>
    <row r="129">
      <c r="S129">
        <f>IFERROR(IF(AND('Amenity Inventory'!$A$103&lt;&gt;"",'Amenity Inventory'!$P$103&gt;0),IF('Amenity Inventory'!$R$103="Out of Stock",1,IF('Amenity Inventory'!$R$103="Reorder Now",2,IF('Amenity Inventory'!$R$103="Below Par",3,4)))+ROW()/10000,""),"")</f>
        <v/>
      </c>
      <c r="T129">
        <f>IFERROR(IF(S129="","",COUNTIF($S$32:$S$231,"&lt;"&amp;S129)+1),"")</f>
        <v/>
      </c>
    </row>
    <row r="130">
      <c r="S130">
        <f>IFERROR(IF(AND('Amenity Inventory'!$A$104&lt;&gt;"",'Amenity Inventory'!$P$104&gt;0),IF('Amenity Inventory'!$R$104="Out of Stock",1,IF('Amenity Inventory'!$R$104="Reorder Now",2,IF('Amenity Inventory'!$R$104="Below Par",3,4)))+ROW()/10000,""),"")</f>
        <v/>
      </c>
      <c r="T130">
        <f>IFERROR(IF(S130="","",COUNTIF($S$32:$S$231,"&lt;"&amp;S130)+1),"")</f>
        <v/>
      </c>
    </row>
    <row r="131">
      <c r="S131">
        <f>IFERROR(IF(AND('Amenity Inventory'!$A$105&lt;&gt;"",'Amenity Inventory'!$P$105&gt;0),IF('Amenity Inventory'!$R$105="Out of Stock",1,IF('Amenity Inventory'!$R$105="Reorder Now",2,IF('Amenity Inventory'!$R$105="Below Par",3,4)))+ROW()/10000,""),"")</f>
        <v/>
      </c>
      <c r="T131">
        <f>IFERROR(IF(S131="","",COUNTIF($S$32:$S$231,"&lt;"&amp;S131)+1),"")</f>
        <v/>
      </c>
    </row>
    <row r="132">
      <c r="S132">
        <f>IFERROR(IF(AND('Amenity Inventory'!$A$106&lt;&gt;"",'Amenity Inventory'!$P$106&gt;0),IF('Amenity Inventory'!$R$106="Out of Stock",1,IF('Amenity Inventory'!$R$106="Reorder Now",2,IF('Amenity Inventory'!$R$106="Below Par",3,4)))+ROW()/10000,""),"")</f>
        <v/>
      </c>
      <c r="T132">
        <f>IFERROR(IF(S132="","",COUNTIF($S$32:$S$231,"&lt;"&amp;S132)+1),"")</f>
        <v/>
      </c>
    </row>
    <row r="133">
      <c r="S133">
        <f>IFERROR(IF(AND('Amenity Inventory'!$A$107&lt;&gt;"",'Amenity Inventory'!$P$107&gt;0),IF('Amenity Inventory'!$R$107="Out of Stock",1,IF('Amenity Inventory'!$R$107="Reorder Now",2,IF('Amenity Inventory'!$R$107="Below Par",3,4)))+ROW()/10000,""),"")</f>
        <v/>
      </c>
      <c r="T133">
        <f>IFERROR(IF(S133="","",COUNTIF($S$32:$S$231,"&lt;"&amp;S133)+1),"")</f>
        <v/>
      </c>
    </row>
    <row r="134">
      <c r="S134">
        <f>IFERROR(IF(AND('Amenity Inventory'!$A$108&lt;&gt;"",'Amenity Inventory'!$P$108&gt;0),IF('Amenity Inventory'!$R$108="Out of Stock",1,IF('Amenity Inventory'!$R$108="Reorder Now",2,IF('Amenity Inventory'!$R$108="Below Par",3,4)))+ROW()/10000,""),"")</f>
        <v/>
      </c>
      <c r="T134">
        <f>IFERROR(IF(S134="","",COUNTIF($S$32:$S$231,"&lt;"&amp;S134)+1),"")</f>
        <v/>
      </c>
    </row>
    <row r="135">
      <c r="S135">
        <f>IFERROR(IF(AND('Amenity Inventory'!$A$109&lt;&gt;"",'Amenity Inventory'!$P$109&gt;0),IF('Amenity Inventory'!$R$109="Out of Stock",1,IF('Amenity Inventory'!$R$109="Reorder Now",2,IF('Amenity Inventory'!$R$109="Below Par",3,4)))+ROW()/10000,""),"")</f>
        <v/>
      </c>
      <c r="T135">
        <f>IFERROR(IF(S135="","",COUNTIF($S$32:$S$231,"&lt;"&amp;S135)+1),"")</f>
        <v/>
      </c>
    </row>
    <row r="136">
      <c r="S136">
        <f>IFERROR(IF(AND('Amenity Inventory'!$A$110&lt;&gt;"",'Amenity Inventory'!$P$110&gt;0),IF('Amenity Inventory'!$R$110="Out of Stock",1,IF('Amenity Inventory'!$R$110="Reorder Now",2,IF('Amenity Inventory'!$R$110="Below Par",3,4)))+ROW()/10000,""),"")</f>
        <v/>
      </c>
      <c r="T136">
        <f>IFERROR(IF(S136="","",COUNTIF($S$32:$S$231,"&lt;"&amp;S136)+1),"")</f>
        <v/>
      </c>
    </row>
    <row r="137">
      <c r="S137">
        <f>IFERROR(IF(AND('Amenity Inventory'!$A$111&lt;&gt;"",'Amenity Inventory'!$P$111&gt;0),IF('Amenity Inventory'!$R$111="Out of Stock",1,IF('Amenity Inventory'!$R$111="Reorder Now",2,IF('Amenity Inventory'!$R$111="Below Par",3,4)))+ROW()/10000,""),"")</f>
        <v/>
      </c>
      <c r="T137">
        <f>IFERROR(IF(S137="","",COUNTIF($S$32:$S$231,"&lt;"&amp;S137)+1),"")</f>
        <v/>
      </c>
    </row>
    <row r="138">
      <c r="S138">
        <f>IFERROR(IF(AND('Amenity Inventory'!$A$112&lt;&gt;"",'Amenity Inventory'!$P$112&gt;0),IF('Amenity Inventory'!$R$112="Out of Stock",1,IF('Amenity Inventory'!$R$112="Reorder Now",2,IF('Amenity Inventory'!$R$112="Below Par",3,4)))+ROW()/10000,""),"")</f>
        <v/>
      </c>
      <c r="T138">
        <f>IFERROR(IF(S138="","",COUNTIF($S$32:$S$231,"&lt;"&amp;S138)+1),"")</f>
        <v/>
      </c>
    </row>
    <row r="139">
      <c r="S139">
        <f>IFERROR(IF(AND('Amenity Inventory'!$A$113&lt;&gt;"",'Amenity Inventory'!$P$113&gt;0),IF('Amenity Inventory'!$R$113="Out of Stock",1,IF('Amenity Inventory'!$R$113="Reorder Now",2,IF('Amenity Inventory'!$R$113="Below Par",3,4)))+ROW()/10000,""),"")</f>
        <v/>
      </c>
      <c r="T139">
        <f>IFERROR(IF(S139="","",COUNTIF($S$32:$S$231,"&lt;"&amp;S139)+1),"")</f>
        <v/>
      </c>
    </row>
    <row r="140">
      <c r="S140">
        <f>IFERROR(IF(AND('Amenity Inventory'!$A$114&lt;&gt;"",'Amenity Inventory'!$P$114&gt;0),IF('Amenity Inventory'!$R$114="Out of Stock",1,IF('Amenity Inventory'!$R$114="Reorder Now",2,IF('Amenity Inventory'!$R$114="Below Par",3,4)))+ROW()/10000,""),"")</f>
        <v/>
      </c>
      <c r="T140">
        <f>IFERROR(IF(S140="","",COUNTIF($S$32:$S$231,"&lt;"&amp;S140)+1),"")</f>
        <v/>
      </c>
    </row>
    <row r="141">
      <c r="S141">
        <f>IFERROR(IF(AND('Amenity Inventory'!$A$115&lt;&gt;"",'Amenity Inventory'!$P$115&gt;0),IF('Amenity Inventory'!$R$115="Out of Stock",1,IF('Amenity Inventory'!$R$115="Reorder Now",2,IF('Amenity Inventory'!$R$115="Below Par",3,4)))+ROW()/10000,""),"")</f>
        <v/>
      </c>
      <c r="T141">
        <f>IFERROR(IF(S141="","",COUNTIF($S$32:$S$231,"&lt;"&amp;S141)+1),"")</f>
        <v/>
      </c>
    </row>
    <row r="142">
      <c r="S142">
        <f>IFERROR(IF(AND('Amenity Inventory'!$A$116&lt;&gt;"",'Amenity Inventory'!$P$116&gt;0),IF('Amenity Inventory'!$R$116="Out of Stock",1,IF('Amenity Inventory'!$R$116="Reorder Now",2,IF('Amenity Inventory'!$R$116="Below Par",3,4)))+ROW()/10000,""),"")</f>
        <v/>
      </c>
      <c r="T142">
        <f>IFERROR(IF(S142="","",COUNTIF($S$32:$S$231,"&lt;"&amp;S142)+1),"")</f>
        <v/>
      </c>
    </row>
    <row r="143">
      <c r="S143">
        <f>IFERROR(IF(AND('Amenity Inventory'!$A$117&lt;&gt;"",'Amenity Inventory'!$P$117&gt;0),IF('Amenity Inventory'!$R$117="Out of Stock",1,IF('Amenity Inventory'!$R$117="Reorder Now",2,IF('Amenity Inventory'!$R$117="Below Par",3,4)))+ROW()/10000,""),"")</f>
        <v/>
      </c>
      <c r="T143">
        <f>IFERROR(IF(S143="","",COUNTIF($S$32:$S$231,"&lt;"&amp;S143)+1),"")</f>
        <v/>
      </c>
    </row>
    <row r="144">
      <c r="S144">
        <f>IFERROR(IF(AND('Amenity Inventory'!$A$118&lt;&gt;"",'Amenity Inventory'!$P$118&gt;0),IF('Amenity Inventory'!$R$118="Out of Stock",1,IF('Amenity Inventory'!$R$118="Reorder Now",2,IF('Amenity Inventory'!$R$118="Below Par",3,4)))+ROW()/10000,""),"")</f>
        <v/>
      </c>
      <c r="T144">
        <f>IFERROR(IF(S144="","",COUNTIF($S$32:$S$231,"&lt;"&amp;S144)+1),"")</f>
        <v/>
      </c>
    </row>
    <row r="145">
      <c r="S145">
        <f>IFERROR(IF(AND('Amenity Inventory'!$A$119&lt;&gt;"",'Amenity Inventory'!$P$119&gt;0),IF('Amenity Inventory'!$R$119="Out of Stock",1,IF('Amenity Inventory'!$R$119="Reorder Now",2,IF('Amenity Inventory'!$R$119="Below Par",3,4)))+ROW()/10000,""),"")</f>
        <v/>
      </c>
      <c r="T145">
        <f>IFERROR(IF(S145="","",COUNTIF($S$32:$S$231,"&lt;"&amp;S145)+1),"")</f>
        <v/>
      </c>
    </row>
    <row r="146">
      <c r="S146">
        <f>IFERROR(IF(AND('Amenity Inventory'!$A$120&lt;&gt;"",'Amenity Inventory'!$P$120&gt;0),IF('Amenity Inventory'!$R$120="Out of Stock",1,IF('Amenity Inventory'!$R$120="Reorder Now",2,IF('Amenity Inventory'!$R$120="Below Par",3,4)))+ROW()/10000,""),"")</f>
        <v/>
      </c>
      <c r="T146">
        <f>IFERROR(IF(S146="","",COUNTIF($S$32:$S$231,"&lt;"&amp;S146)+1),"")</f>
        <v/>
      </c>
    </row>
    <row r="147">
      <c r="S147">
        <f>IFERROR(IF(AND('Amenity Inventory'!$A$121&lt;&gt;"",'Amenity Inventory'!$P$121&gt;0),IF('Amenity Inventory'!$R$121="Out of Stock",1,IF('Amenity Inventory'!$R$121="Reorder Now",2,IF('Amenity Inventory'!$R$121="Below Par",3,4)))+ROW()/10000,""),"")</f>
        <v/>
      </c>
      <c r="T147">
        <f>IFERROR(IF(S147="","",COUNTIF($S$32:$S$231,"&lt;"&amp;S147)+1),"")</f>
        <v/>
      </c>
    </row>
    <row r="148">
      <c r="S148">
        <f>IFERROR(IF(AND('Amenity Inventory'!$A$122&lt;&gt;"",'Amenity Inventory'!$P$122&gt;0),IF('Amenity Inventory'!$R$122="Out of Stock",1,IF('Amenity Inventory'!$R$122="Reorder Now",2,IF('Amenity Inventory'!$R$122="Below Par",3,4)))+ROW()/10000,""),"")</f>
        <v/>
      </c>
      <c r="T148">
        <f>IFERROR(IF(S148="","",COUNTIF($S$32:$S$231,"&lt;"&amp;S148)+1),"")</f>
        <v/>
      </c>
    </row>
    <row r="149">
      <c r="S149">
        <f>IFERROR(IF(AND('Amenity Inventory'!$A$123&lt;&gt;"",'Amenity Inventory'!$P$123&gt;0),IF('Amenity Inventory'!$R$123="Out of Stock",1,IF('Amenity Inventory'!$R$123="Reorder Now",2,IF('Amenity Inventory'!$R$123="Below Par",3,4)))+ROW()/10000,""),"")</f>
        <v/>
      </c>
      <c r="T149">
        <f>IFERROR(IF(S149="","",COUNTIF($S$32:$S$231,"&lt;"&amp;S149)+1),"")</f>
        <v/>
      </c>
    </row>
    <row r="150">
      <c r="S150">
        <f>IFERROR(IF(AND('Amenity Inventory'!$A$124&lt;&gt;"",'Amenity Inventory'!$P$124&gt;0),IF('Amenity Inventory'!$R$124="Out of Stock",1,IF('Amenity Inventory'!$R$124="Reorder Now",2,IF('Amenity Inventory'!$R$124="Below Par",3,4)))+ROW()/10000,""),"")</f>
        <v/>
      </c>
      <c r="T150">
        <f>IFERROR(IF(S150="","",COUNTIF($S$32:$S$231,"&lt;"&amp;S150)+1),"")</f>
        <v/>
      </c>
    </row>
    <row r="151">
      <c r="S151">
        <f>IFERROR(IF(AND('Amenity Inventory'!$A$125&lt;&gt;"",'Amenity Inventory'!$P$125&gt;0),IF('Amenity Inventory'!$R$125="Out of Stock",1,IF('Amenity Inventory'!$R$125="Reorder Now",2,IF('Amenity Inventory'!$R$125="Below Par",3,4)))+ROW()/10000,""),"")</f>
        <v/>
      </c>
      <c r="T151">
        <f>IFERROR(IF(S151="","",COUNTIF($S$32:$S$231,"&lt;"&amp;S151)+1),"")</f>
        <v/>
      </c>
    </row>
    <row r="152">
      <c r="S152">
        <f>IFERROR(IF(AND('Amenity Inventory'!$A$126&lt;&gt;"",'Amenity Inventory'!$P$126&gt;0),IF('Amenity Inventory'!$R$126="Out of Stock",1,IF('Amenity Inventory'!$R$126="Reorder Now",2,IF('Amenity Inventory'!$R$126="Below Par",3,4)))+ROW()/10000,""),"")</f>
        <v/>
      </c>
      <c r="T152">
        <f>IFERROR(IF(S152="","",COUNTIF($S$32:$S$231,"&lt;"&amp;S152)+1),"")</f>
        <v/>
      </c>
    </row>
    <row r="153">
      <c r="S153">
        <f>IFERROR(IF(AND('Amenity Inventory'!$A$127&lt;&gt;"",'Amenity Inventory'!$P$127&gt;0),IF('Amenity Inventory'!$R$127="Out of Stock",1,IF('Amenity Inventory'!$R$127="Reorder Now",2,IF('Amenity Inventory'!$R$127="Below Par",3,4)))+ROW()/10000,""),"")</f>
        <v/>
      </c>
      <c r="T153">
        <f>IFERROR(IF(S153="","",COUNTIF($S$32:$S$231,"&lt;"&amp;S153)+1),"")</f>
        <v/>
      </c>
    </row>
    <row r="154">
      <c r="S154">
        <f>IFERROR(IF(AND('Amenity Inventory'!$A$128&lt;&gt;"",'Amenity Inventory'!$P$128&gt;0),IF('Amenity Inventory'!$R$128="Out of Stock",1,IF('Amenity Inventory'!$R$128="Reorder Now",2,IF('Amenity Inventory'!$R$128="Below Par",3,4)))+ROW()/10000,""),"")</f>
        <v/>
      </c>
      <c r="T154">
        <f>IFERROR(IF(S154="","",COUNTIF($S$32:$S$231,"&lt;"&amp;S154)+1),"")</f>
        <v/>
      </c>
    </row>
    <row r="155">
      <c r="S155">
        <f>IFERROR(IF(AND('Amenity Inventory'!$A$129&lt;&gt;"",'Amenity Inventory'!$P$129&gt;0),IF('Amenity Inventory'!$R$129="Out of Stock",1,IF('Amenity Inventory'!$R$129="Reorder Now",2,IF('Amenity Inventory'!$R$129="Below Par",3,4)))+ROW()/10000,""),"")</f>
        <v/>
      </c>
      <c r="T155">
        <f>IFERROR(IF(S155="","",COUNTIF($S$32:$S$231,"&lt;"&amp;S155)+1),"")</f>
        <v/>
      </c>
    </row>
    <row r="156">
      <c r="S156">
        <f>IFERROR(IF(AND('Amenity Inventory'!$A$130&lt;&gt;"",'Amenity Inventory'!$P$130&gt;0),IF('Amenity Inventory'!$R$130="Out of Stock",1,IF('Amenity Inventory'!$R$130="Reorder Now",2,IF('Amenity Inventory'!$R$130="Below Par",3,4)))+ROW()/10000,""),"")</f>
        <v/>
      </c>
      <c r="T156">
        <f>IFERROR(IF(S156="","",COUNTIF($S$32:$S$231,"&lt;"&amp;S156)+1),"")</f>
        <v/>
      </c>
    </row>
    <row r="157">
      <c r="S157">
        <f>IFERROR(IF(AND('Amenity Inventory'!$A$131&lt;&gt;"",'Amenity Inventory'!$P$131&gt;0),IF('Amenity Inventory'!$R$131="Out of Stock",1,IF('Amenity Inventory'!$R$131="Reorder Now",2,IF('Amenity Inventory'!$R$131="Below Par",3,4)))+ROW()/10000,""),"")</f>
        <v/>
      </c>
      <c r="T157">
        <f>IFERROR(IF(S157="","",COUNTIF($S$32:$S$231,"&lt;"&amp;S157)+1),"")</f>
        <v/>
      </c>
    </row>
    <row r="158">
      <c r="S158">
        <f>IFERROR(IF(AND('Amenity Inventory'!$A$132&lt;&gt;"",'Amenity Inventory'!$P$132&gt;0),IF('Amenity Inventory'!$R$132="Out of Stock",1,IF('Amenity Inventory'!$R$132="Reorder Now",2,IF('Amenity Inventory'!$R$132="Below Par",3,4)))+ROW()/10000,""),"")</f>
        <v/>
      </c>
      <c r="T158">
        <f>IFERROR(IF(S158="","",COUNTIF($S$32:$S$231,"&lt;"&amp;S158)+1),"")</f>
        <v/>
      </c>
    </row>
    <row r="159">
      <c r="S159">
        <f>IFERROR(IF(AND('Amenity Inventory'!$A$133&lt;&gt;"",'Amenity Inventory'!$P$133&gt;0),IF('Amenity Inventory'!$R$133="Out of Stock",1,IF('Amenity Inventory'!$R$133="Reorder Now",2,IF('Amenity Inventory'!$R$133="Below Par",3,4)))+ROW()/10000,""),"")</f>
        <v/>
      </c>
      <c r="T159">
        <f>IFERROR(IF(S159="","",COUNTIF($S$32:$S$231,"&lt;"&amp;S159)+1),"")</f>
        <v/>
      </c>
    </row>
    <row r="160">
      <c r="S160">
        <f>IFERROR(IF(AND('Amenity Inventory'!$A$134&lt;&gt;"",'Amenity Inventory'!$P$134&gt;0),IF('Amenity Inventory'!$R$134="Out of Stock",1,IF('Amenity Inventory'!$R$134="Reorder Now",2,IF('Amenity Inventory'!$R$134="Below Par",3,4)))+ROW()/10000,""),"")</f>
        <v/>
      </c>
      <c r="T160">
        <f>IFERROR(IF(S160="","",COUNTIF($S$32:$S$231,"&lt;"&amp;S160)+1),"")</f>
        <v/>
      </c>
    </row>
    <row r="161">
      <c r="S161">
        <f>IFERROR(IF(AND('Amenity Inventory'!$A$135&lt;&gt;"",'Amenity Inventory'!$P$135&gt;0),IF('Amenity Inventory'!$R$135="Out of Stock",1,IF('Amenity Inventory'!$R$135="Reorder Now",2,IF('Amenity Inventory'!$R$135="Below Par",3,4)))+ROW()/10000,""),"")</f>
        <v/>
      </c>
      <c r="T161">
        <f>IFERROR(IF(S161="","",COUNTIF($S$32:$S$231,"&lt;"&amp;S161)+1),"")</f>
        <v/>
      </c>
    </row>
    <row r="162">
      <c r="S162">
        <f>IFERROR(IF(AND('Amenity Inventory'!$A$136&lt;&gt;"",'Amenity Inventory'!$P$136&gt;0),IF('Amenity Inventory'!$R$136="Out of Stock",1,IF('Amenity Inventory'!$R$136="Reorder Now",2,IF('Amenity Inventory'!$R$136="Below Par",3,4)))+ROW()/10000,""),"")</f>
        <v/>
      </c>
      <c r="T162">
        <f>IFERROR(IF(S162="","",COUNTIF($S$32:$S$231,"&lt;"&amp;S162)+1),"")</f>
        <v/>
      </c>
    </row>
    <row r="163">
      <c r="S163">
        <f>IFERROR(IF(AND('Amenity Inventory'!$A$137&lt;&gt;"",'Amenity Inventory'!$P$137&gt;0),IF('Amenity Inventory'!$R$137="Out of Stock",1,IF('Amenity Inventory'!$R$137="Reorder Now",2,IF('Amenity Inventory'!$R$137="Below Par",3,4)))+ROW()/10000,""),"")</f>
        <v/>
      </c>
      <c r="T163">
        <f>IFERROR(IF(S163="","",COUNTIF($S$32:$S$231,"&lt;"&amp;S163)+1),"")</f>
        <v/>
      </c>
    </row>
    <row r="164">
      <c r="S164">
        <f>IFERROR(IF(AND('Amenity Inventory'!$A$138&lt;&gt;"",'Amenity Inventory'!$P$138&gt;0),IF('Amenity Inventory'!$R$138="Out of Stock",1,IF('Amenity Inventory'!$R$138="Reorder Now",2,IF('Amenity Inventory'!$R$138="Below Par",3,4)))+ROW()/10000,""),"")</f>
        <v/>
      </c>
      <c r="T164">
        <f>IFERROR(IF(S164="","",COUNTIF($S$32:$S$231,"&lt;"&amp;S164)+1),"")</f>
        <v/>
      </c>
    </row>
    <row r="165">
      <c r="S165">
        <f>IFERROR(IF(AND('Amenity Inventory'!$A$139&lt;&gt;"",'Amenity Inventory'!$P$139&gt;0),IF('Amenity Inventory'!$R$139="Out of Stock",1,IF('Amenity Inventory'!$R$139="Reorder Now",2,IF('Amenity Inventory'!$R$139="Below Par",3,4)))+ROW()/10000,""),"")</f>
        <v/>
      </c>
      <c r="T165">
        <f>IFERROR(IF(S165="","",COUNTIF($S$32:$S$231,"&lt;"&amp;S165)+1),"")</f>
        <v/>
      </c>
    </row>
    <row r="166">
      <c r="S166">
        <f>IFERROR(IF(AND('Amenity Inventory'!$A$140&lt;&gt;"",'Amenity Inventory'!$P$140&gt;0),IF('Amenity Inventory'!$R$140="Out of Stock",1,IF('Amenity Inventory'!$R$140="Reorder Now",2,IF('Amenity Inventory'!$R$140="Below Par",3,4)))+ROW()/10000,""),"")</f>
        <v/>
      </c>
      <c r="T166">
        <f>IFERROR(IF(S166="","",COUNTIF($S$32:$S$231,"&lt;"&amp;S166)+1),"")</f>
        <v/>
      </c>
    </row>
    <row r="167">
      <c r="S167">
        <f>IFERROR(IF(AND('Amenity Inventory'!$A$141&lt;&gt;"",'Amenity Inventory'!$P$141&gt;0),IF('Amenity Inventory'!$R$141="Out of Stock",1,IF('Amenity Inventory'!$R$141="Reorder Now",2,IF('Amenity Inventory'!$R$141="Below Par",3,4)))+ROW()/10000,""),"")</f>
        <v/>
      </c>
      <c r="T167">
        <f>IFERROR(IF(S167="","",COUNTIF($S$32:$S$231,"&lt;"&amp;S167)+1),"")</f>
        <v/>
      </c>
    </row>
    <row r="168">
      <c r="S168">
        <f>IFERROR(IF(AND('Amenity Inventory'!$A$142&lt;&gt;"",'Amenity Inventory'!$P$142&gt;0),IF('Amenity Inventory'!$R$142="Out of Stock",1,IF('Amenity Inventory'!$R$142="Reorder Now",2,IF('Amenity Inventory'!$R$142="Below Par",3,4)))+ROW()/10000,""),"")</f>
        <v/>
      </c>
      <c r="T168">
        <f>IFERROR(IF(S168="","",COUNTIF($S$32:$S$231,"&lt;"&amp;S168)+1),"")</f>
        <v/>
      </c>
    </row>
    <row r="169">
      <c r="S169">
        <f>IFERROR(IF(AND('Amenity Inventory'!$A$143&lt;&gt;"",'Amenity Inventory'!$P$143&gt;0),IF('Amenity Inventory'!$R$143="Out of Stock",1,IF('Amenity Inventory'!$R$143="Reorder Now",2,IF('Amenity Inventory'!$R$143="Below Par",3,4)))+ROW()/10000,""),"")</f>
        <v/>
      </c>
      <c r="T169">
        <f>IFERROR(IF(S169="","",COUNTIF($S$32:$S$231,"&lt;"&amp;S169)+1),"")</f>
        <v/>
      </c>
    </row>
    <row r="170">
      <c r="S170">
        <f>IFERROR(IF(AND('Amenity Inventory'!$A$144&lt;&gt;"",'Amenity Inventory'!$P$144&gt;0),IF('Amenity Inventory'!$R$144="Out of Stock",1,IF('Amenity Inventory'!$R$144="Reorder Now",2,IF('Amenity Inventory'!$R$144="Below Par",3,4)))+ROW()/10000,""),"")</f>
        <v/>
      </c>
      <c r="T170">
        <f>IFERROR(IF(S170="","",COUNTIF($S$32:$S$231,"&lt;"&amp;S170)+1),"")</f>
        <v/>
      </c>
    </row>
    <row r="171">
      <c r="S171">
        <f>IFERROR(IF(AND('Amenity Inventory'!$A$145&lt;&gt;"",'Amenity Inventory'!$P$145&gt;0),IF('Amenity Inventory'!$R$145="Out of Stock",1,IF('Amenity Inventory'!$R$145="Reorder Now",2,IF('Amenity Inventory'!$R$145="Below Par",3,4)))+ROW()/10000,""),"")</f>
        <v/>
      </c>
      <c r="T171">
        <f>IFERROR(IF(S171="","",COUNTIF($S$32:$S$231,"&lt;"&amp;S171)+1),"")</f>
        <v/>
      </c>
    </row>
    <row r="172">
      <c r="S172">
        <f>IFERROR(IF(AND('Amenity Inventory'!$A$146&lt;&gt;"",'Amenity Inventory'!$P$146&gt;0),IF('Amenity Inventory'!$R$146="Out of Stock",1,IF('Amenity Inventory'!$R$146="Reorder Now",2,IF('Amenity Inventory'!$R$146="Below Par",3,4)))+ROW()/10000,""),"")</f>
        <v/>
      </c>
      <c r="T172">
        <f>IFERROR(IF(S172="","",COUNTIF($S$32:$S$231,"&lt;"&amp;S172)+1),"")</f>
        <v/>
      </c>
    </row>
    <row r="173">
      <c r="S173">
        <f>IFERROR(IF(AND('Amenity Inventory'!$A$147&lt;&gt;"",'Amenity Inventory'!$P$147&gt;0),IF('Amenity Inventory'!$R$147="Out of Stock",1,IF('Amenity Inventory'!$R$147="Reorder Now",2,IF('Amenity Inventory'!$R$147="Below Par",3,4)))+ROW()/10000,""),"")</f>
        <v/>
      </c>
      <c r="T173">
        <f>IFERROR(IF(S173="","",COUNTIF($S$32:$S$231,"&lt;"&amp;S173)+1),"")</f>
        <v/>
      </c>
    </row>
    <row r="174">
      <c r="S174">
        <f>IFERROR(IF(AND('Amenity Inventory'!$A$148&lt;&gt;"",'Amenity Inventory'!$P$148&gt;0),IF('Amenity Inventory'!$R$148="Out of Stock",1,IF('Amenity Inventory'!$R$148="Reorder Now",2,IF('Amenity Inventory'!$R$148="Below Par",3,4)))+ROW()/10000,""),"")</f>
        <v/>
      </c>
      <c r="T174">
        <f>IFERROR(IF(S174="","",COUNTIF($S$32:$S$231,"&lt;"&amp;S174)+1),"")</f>
        <v/>
      </c>
    </row>
    <row r="175">
      <c r="S175">
        <f>IFERROR(IF(AND('Amenity Inventory'!$A$149&lt;&gt;"",'Amenity Inventory'!$P$149&gt;0),IF('Amenity Inventory'!$R$149="Out of Stock",1,IF('Amenity Inventory'!$R$149="Reorder Now",2,IF('Amenity Inventory'!$R$149="Below Par",3,4)))+ROW()/10000,""),"")</f>
        <v/>
      </c>
      <c r="T175">
        <f>IFERROR(IF(S175="","",COUNTIF($S$32:$S$231,"&lt;"&amp;S175)+1),"")</f>
        <v/>
      </c>
    </row>
    <row r="176">
      <c r="S176">
        <f>IFERROR(IF(AND('Amenity Inventory'!$A$150&lt;&gt;"",'Amenity Inventory'!$P$150&gt;0),IF('Amenity Inventory'!$R$150="Out of Stock",1,IF('Amenity Inventory'!$R$150="Reorder Now",2,IF('Amenity Inventory'!$R$150="Below Par",3,4)))+ROW()/10000,""),"")</f>
        <v/>
      </c>
      <c r="T176">
        <f>IFERROR(IF(S176="","",COUNTIF($S$32:$S$231,"&lt;"&amp;S176)+1),"")</f>
        <v/>
      </c>
    </row>
    <row r="177">
      <c r="S177">
        <f>IFERROR(IF(AND('Amenity Inventory'!$A$151&lt;&gt;"",'Amenity Inventory'!$P$151&gt;0),IF('Amenity Inventory'!$R$151="Out of Stock",1,IF('Amenity Inventory'!$R$151="Reorder Now",2,IF('Amenity Inventory'!$R$151="Below Par",3,4)))+ROW()/10000,""),"")</f>
        <v/>
      </c>
      <c r="T177">
        <f>IFERROR(IF(S177="","",COUNTIF($S$32:$S$231,"&lt;"&amp;S177)+1),"")</f>
        <v/>
      </c>
    </row>
    <row r="178">
      <c r="S178">
        <f>IFERROR(IF(AND('Amenity Inventory'!$A$152&lt;&gt;"",'Amenity Inventory'!$P$152&gt;0),IF('Amenity Inventory'!$R$152="Out of Stock",1,IF('Amenity Inventory'!$R$152="Reorder Now",2,IF('Amenity Inventory'!$R$152="Below Par",3,4)))+ROW()/10000,""),"")</f>
        <v/>
      </c>
      <c r="T178">
        <f>IFERROR(IF(S178="","",COUNTIF($S$32:$S$231,"&lt;"&amp;S178)+1),"")</f>
        <v/>
      </c>
    </row>
    <row r="179">
      <c r="S179">
        <f>IFERROR(IF(AND('Amenity Inventory'!$A$153&lt;&gt;"",'Amenity Inventory'!$P$153&gt;0),IF('Amenity Inventory'!$R$153="Out of Stock",1,IF('Amenity Inventory'!$R$153="Reorder Now",2,IF('Amenity Inventory'!$R$153="Below Par",3,4)))+ROW()/10000,""),"")</f>
        <v/>
      </c>
      <c r="T179">
        <f>IFERROR(IF(S179="","",COUNTIF($S$32:$S$231,"&lt;"&amp;S179)+1),"")</f>
        <v/>
      </c>
    </row>
    <row r="180">
      <c r="S180">
        <f>IFERROR(IF(AND('Amenity Inventory'!$A$154&lt;&gt;"",'Amenity Inventory'!$P$154&gt;0),IF('Amenity Inventory'!$R$154="Out of Stock",1,IF('Amenity Inventory'!$R$154="Reorder Now",2,IF('Amenity Inventory'!$R$154="Below Par",3,4)))+ROW()/10000,""),"")</f>
        <v/>
      </c>
      <c r="T180">
        <f>IFERROR(IF(S180="","",COUNTIF($S$32:$S$231,"&lt;"&amp;S180)+1),"")</f>
        <v/>
      </c>
    </row>
    <row r="181">
      <c r="S181">
        <f>IFERROR(IF(AND('Amenity Inventory'!$A$155&lt;&gt;"",'Amenity Inventory'!$P$155&gt;0),IF('Amenity Inventory'!$R$155="Out of Stock",1,IF('Amenity Inventory'!$R$155="Reorder Now",2,IF('Amenity Inventory'!$R$155="Below Par",3,4)))+ROW()/10000,""),"")</f>
        <v/>
      </c>
      <c r="T181">
        <f>IFERROR(IF(S181="","",COUNTIF($S$32:$S$231,"&lt;"&amp;S181)+1),"")</f>
        <v/>
      </c>
    </row>
    <row r="182">
      <c r="S182">
        <f>IFERROR(IF(AND('Amenity Inventory'!$A$156&lt;&gt;"",'Amenity Inventory'!$P$156&gt;0),IF('Amenity Inventory'!$R$156="Out of Stock",1,IF('Amenity Inventory'!$R$156="Reorder Now",2,IF('Amenity Inventory'!$R$156="Below Par",3,4)))+ROW()/10000,""),"")</f>
        <v/>
      </c>
      <c r="T182">
        <f>IFERROR(IF(S182="","",COUNTIF($S$32:$S$231,"&lt;"&amp;S182)+1),"")</f>
        <v/>
      </c>
    </row>
    <row r="183">
      <c r="S183">
        <f>IFERROR(IF(AND('Amenity Inventory'!$A$157&lt;&gt;"",'Amenity Inventory'!$P$157&gt;0),IF('Amenity Inventory'!$R$157="Out of Stock",1,IF('Amenity Inventory'!$R$157="Reorder Now",2,IF('Amenity Inventory'!$R$157="Below Par",3,4)))+ROW()/10000,""),"")</f>
        <v/>
      </c>
      <c r="T183">
        <f>IFERROR(IF(S183="","",COUNTIF($S$32:$S$231,"&lt;"&amp;S183)+1),"")</f>
        <v/>
      </c>
    </row>
    <row r="184">
      <c r="S184">
        <f>IFERROR(IF(AND('Amenity Inventory'!$A$158&lt;&gt;"",'Amenity Inventory'!$P$158&gt;0),IF('Amenity Inventory'!$R$158="Out of Stock",1,IF('Amenity Inventory'!$R$158="Reorder Now",2,IF('Amenity Inventory'!$R$158="Below Par",3,4)))+ROW()/10000,""),"")</f>
        <v/>
      </c>
      <c r="T184">
        <f>IFERROR(IF(S184="","",COUNTIF($S$32:$S$231,"&lt;"&amp;S184)+1),"")</f>
        <v/>
      </c>
    </row>
    <row r="185">
      <c r="S185">
        <f>IFERROR(IF(AND('Amenity Inventory'!$A$159&lt;&gt;"",'Amenity Inventory'!$P$159&gt;0),IF('Amenity Inventory'!$R$159="Out of Stock",1,IF('Amenity Inventory'!$R$159="Reorder Now",2,IF('Amenity Inventory'!$R$159="Below Par",3,4)))+ROW()/10000,""),"")</f>
        <v/>
      </c>
      <c r="T185">
        <f>IFERROR(IF(S185="","",COUNTIF($S$32:$S$231,"&lt;"&amp;S185)+1),"")</f>
        <v/>
      </c>
    </row>
    <row r="186">
      <c r="S186">
        <f>IFERROR(IF(AND('Amenity Inventory'!$A$160&lt;&gt;"",'Amenity Inventory'!$P$160&gt;0),IF('Amenity Inventory'!$R$160="Out of Stock",1,IF('Amenity Inventory'!$R$160="Reorder Now",2,IF('Amenity Inventory'!$R$160="Below Par",3,4)))+ROW()/10000,""),"")</f>
        <v/>
      </c>
      <c r="T186">
        <f>IFERROR(IF(S186="","",COUNTIF($S$32:$S$231,"&lt;"&amp;S186)+1),"")</f>
        <v/>
      </c>
    </row>
    <row r="187">
      <c r="S187">
        <f>IFERROR(IF(AND('Amenity Inventory'!$A$161&lt;&gt;"",'Amenity Inventory'!$P$161&gt;0),IF('Amenity Inventory'!$R$161="Out of Stock",1,IF('Amenity Inventory'!$R$161="Reorder Now",2,IF('Amenity Inventory'!$R$161="Below Par",3,4)))+ROW()/10000,""),"")</f>
        <v/>
      </c>
      <c r="T187">
        <f>IFERROR(IF(S187="","",COUNTIF($S$32:$S$231,"&lt;"&amp;S187)+1),"")</f>
        <v/>
      </c>
    </row>
    <row r="188">
      <c r="S188">
        <f>IFERROR(IF(AND('Amenity Inventory'!$A$162&lt;&gt;"",'Amenity Inventory'!$P$162&gt;0),IF('Amenity Inventory'!$R$162="Out of Stock",1,IF('Amenity Inventory'!$R$162="Reorder Now",2,IF('Amenity Inventory'!$R$162="Below Par",3,4)))+ROW()/10000,""),"")</f>
        <v/>
      </c>
      <c r="T188">
        <f>IFERROR(IF(S188="","",COUNTIF($S$32:$S$231,"&lt;"&amp;S188)+1),"")</f>
        <v/>
      </c>
    </row>
    <row r="189">
      <c r="S189">
        <f>IFERROR(IF(AND('Amenity Inventory'!$A$163&lt;&gt;"",'Amenity Inventory'!$P$163&gt;0),IF('Amenity Inventory'!$R$163="Out of Stock",1,IF('Amenity Inventory'!$R$163="Reorder Now",2,IF('Amenity Inventory'!$R$163="Below Par",3,4)))+ROW()/10000,""),"")</f>
        <v/>
      </c>
      <c r="T189">
        <f>IFERROR(IF(S189="","",COUNTIF($S$32:$S$231,"&lt;"&amp;S189)+1),"")</f>
        <v/>
      </c>
    </row>
    <row r="190">
      <c r="S190">
        <f>IFERROR(IF(AND('Amenity Inventory'!$A$164&lt;&gt;"",'Amenity Inventory'!$P$164&gt;0),IF('Amenity Inventory'!$R$164="Out of Stock",1,IF('Amenity Inventory'!$R$164="Reorder Now",2,IF('Amenity Inventory'!$R$164="Below Par",3,4)))+ROW()/10000,""),"")</f>
        <v/>
      </c>
      <c r="T190">
        <f>IFERROR(IF(S190="","",COUNTIF($S$32:$S$231,"&lt;"&amp;S190)+1),"")</f>
        <v/>
      </c>
    </row>
    <row r="191">
      <c r="S191">
        <f>IFERROR(IF(AND('Amenity Inventory'!$A$165&lt;&gt;"",'Amenity Inventory'!$P$165&gt;0),IF('Amenity Inventory'!$R$165="Out of Stock",1,IF('Amenity Inventory'!$R$165="Reorder Now",2,IF('Amenity Inventory'!$R$165="Below Par",3,4)))+ROW()/10000,""),"")</f>
        <v/>
      </c>
      <c r="T191">
        <f>IFERROR(IF(S191="","",COUNTIF($S$32:$S$231,"&lt;"&amp;S191)+1),"")</f>
        <v/>
      </c>
    </row>
    <row r="192">
      <c r="S192">
        <f>IFERROR(IF(AND('Amenity Inventory'!$A$166&lt;&gt;"",'Amenity Inventory'!$P$166&gt;0),IF('Amenity Inventory'!$R$166="Out of Stock",1,IF('Amenity Inventory'!$R$166="Reorder Now",2,IF('Amenity Inventory'!$R$166="Below Par",3,4)))+ROW()/10000,""),"")</f>
        <v/>
      </c>
      <c r="T192">
        <f>IFERROR(IF(S192="","",COUNTIF($S$32:$S$231,"&lt;"&amp;S192)+1),"")</f>
        <v/>
      </c>
    </row>
    <row r="193">
      <c r="S193">
        <f>IFERROR(IF(AND('Amenity Inventory'!$A$167&lt;&gt;"",'Amenity Inventory'!$P$167&gt;0),IF('Amenity Inventory'!$R$167="Out of Stock",1,IF('Amenity Inventory'!$R$167="Reorder Now",2,IF('Amenity Inventory'!$R$167="Below Par",3,4)))+ROW()/10000,""),"")</f>
        <v/>
      </c>
      <c r="T193">
        <f>IFERROR(IF(S193="","",COUNTIF($S$32:$S$231,"&lt;"&amp;S193)+1),"")</f>
        <v/>
      </c>
    </row>
    <row r="194">
      <c r="S194">
        <f>IFERROR(IF(AND('Amenity Inventory'!$A$168&lt;&gt;"",'Amenity Inventory'!$P$168&gt;0),IF('Amenity Inventory'!$R$168="Out of Stock",1,IF('Amenity Inventory'!$R$168="Reorder Now",2,IF('Amenity Inventory'!$R$168="Below Par",3,4)))+ROW()/10000,""),"")</f>
        <v/>
      </c>
      <c r="T194">
        <f>IFERROR(IF(S194="","",COUNTIF($S$32:$S$231,"&lt;"&amp;S194)+1),"")</f>
        <v/>
      </c>
    </row>
    <row r="195">
      <c r="S195">
        <f>IFERROR(IF(AND('Amenity Inventory'!$A$169&lt;&gt;"",'Amenity Inventory'!$P$169&gt;0),IF('Amenity Inventory'!$R$169="Out of Stock",1,IF('Amenity Inventory'!$R$169="Reorder Now",2,IF('Amenity Inventory'!$R$169="Below Par",3,4)))+ROW()/10000,""),"")</f>
        <v/>
      </c>
      <c r="T195">
        <f>IFERROR(IF(S195="","",COUNTIF($S$32:$S$231,"&lt;"&amp;S195)+1),"")</f>
        <v/>
      </c>
    </row>
    <row r="196">
      <c r="S196">
        <f>IFERROR(IF(AND('Amenity Inventory'!$A$170&lt;&gt;"",'Amenity Inventory'!$P$170&gt;0),IF('Amenity Inventory'!$R$170="Out of Stock",1,IF('Amenity Inventory'!$R$170="Reorder Now",2,IF('Amenity Inventory'!$R$170="Below Par",3,4)))+ROW()/10000,""),"")</f>
        <v/>
      </c>
      <c r="T196">
        <f>IFERROR(IF(S196="","",COUNTIF($S$32:$S$231,"&lt;"&amp;S196)+1),"")</f>
        <v/>
      </c>
    </row>
    <row r="197">
      <c r="S197">
        <f>IFERROR(IF(AND('Amenity Inventory'!$A$171&lt;&gt;"",'Amenity Inventory'!$P$171&gt;0),IF('Amenity Inventory'!$R$171="Out of Stock",1,IF('Amenity Inventory'!$R$171="Reorder Now",2,IF('Amenity Inventory'!$R$171="Below Par",3,4)))+ROW()/10000,""),"")</f>
        <v/>
      </c>
      <c r="T197">
        <f>IFERROR(IF(S197="","",COUNTIF($S$32:$S$231,"&lt;"&amp;S197)+1),"")</f>
        <v/>
      </c>
    </row>
    <row r="198">
      <c r="S198">
        <f>IFERROR(IF(AND('Amenity Inventory'!$A$172&lt;&gt;"",'Amenity Inventory'!$P$172&gt;0),IF('Amenity Inventory'!$R$172="Out of Stock",1,IF('Amenity Inventory'!$R$172="Reorder Now",2,IF('Amenity Inventory'!$R$172="Below Par",3,4)))+ROW()/10000,""),"")</f>
        <v/>
      </c>
      <c r="T198">
        <f>IFERROR(IF(S198="","",COUNTIF($S$32:$S$231,"&lt;"&amp;S198)+1),"")</f>
        <v/>
      </c>
    </row>
    <row r="199">
      <c r="S199">
        <f>IFERROR(IF(AND('Amenity Inventory'!$A$173&lt;&gt;"",'Amenity Inventory'!$P$173&gt;0),IF('Amenity Inventory'!$R$173="Out of Stock",1,IF('Amenity Inventory'!$R$173="Reorder Now",2,IF('Amenity Inventory'!$R$173="Below Par",3,4)))+ROW()/10000,""),"")</f>
        <v/>
      </c>
      <c r="T199">
        <f>IFERROR(IF(S199="","",COUNTIF($S$32:$S$231,"&lt;"&amp;S199)+1),"")</f>
        <v/>
      </c>
    </row>
    <row r="200">
      <c r="S200">
        <f>IFERROR(IF(AND('Amenity Inventory'!$A$174&lt;&gt;"",'Amenity Inventory'!$P$174&gt;0),IF('Amenity Inventory'!$R$174="Out of Stock",1,IF('Amenity Inventory'!$R$174="Reorder Now",2,IF('Amenity Inventory'!$R$174="Below Par",3,4)))+ROW()/10000,""),"")</f>
        <v/>
      </c>
      <c r="T200">
        <f>IFERROR(IF(S200="","",COUNTIF($S$32:$S$231,"&lt;"&amp;S200)+1),"")</f>
        <v/>
      </c>
    </row>
    <row r="201">
      <c r="S201">
        <f>IFERROR(IF(AND('Amenity Inventory'!$A$175&lt;&gt;"",'Amenity Inventory'!$P$175&gt;0),IF('Amenity Inventory'!$R$175="Out of Stock",1,IF('Amenity Inventory'!$R$175="Reorder Now",2,IF('Amenity Inventory'!$R$175="Below Par",3,4)))+ROW()/10000,""),"")</f>
        <v/>
      </c>
      <c r="T201">
        <f>IFERROR(IF(S201="","",COUNTIF($S$32:$S$231,"&lt;"&amp;S201)+1),"")</f>
        <v/>
      </c>
    </row>
    <row r="202">
      <c r="S202">
        <f>IFERROR(IF(AND('Amenity Inventory'!$A$176&lt;&gt;"",'Amenity Inventory'!$P$176&gt;0),IF('Amenity Inventory'!$R$176="Out of Stock",1,IF('Amenity Inventory'!$R$176="Reorder Now",2,IF('Amenity Inventory'!$R$176="Below Par",3,4)))+ROW()/10000,""),"")</f>
        <v/>
      </c>
      <c r="T202">
        <f>IFERROR(IF(S202="","",COUNTIF($S$32:$S$231,"&lt;"&amp;S202)+1),"")</f>
        <v/>
      </c>
    </row>
    <row r="203">
      <c r="S203">
        <f>IFERROR(IF(AND('Amenity Inventory'!$A$177&lt;&gt;"",'Amenity Inventory'!$P$177&gt;0),IF('Amenity Inventory'!$R$177="Out of Stock",1,IF('Amenity Inventory'!$R$177="Reorder Now",2,IF('Amenity Inventory'!$R$177="Below Par",3,4)))+ROW()/10000,""),"")</f>
        <v/>
      </c>
      <c r="T203">
        <f>IFERROR(IF(S203="","",COUNTIF($S$32:$S$231,"&lt;"&amp;S203)+1),"")</f>
        <v/>
      </c>
    </row>
    <row r="204">
      <c r="S204">
        <f>IFERROR(IF(AND('Amenity Inventory'!$A$178&lt;&gt;"",'Amenity Inventory'!$P$178&gt;0),IF('Amenity Inventory'!$R$178="Out of Stock",1,IF('Amenity Inventory'!$R$178="Reorder Now",2,IF('Amenity Inventory'!$R$178="Below Par",3,4)))+ROW()/10000,""),"")</f>
        <v/>
      </c>
      <c r="T204">
        <f>IFERROR(IF(S204="","",COUNTIF($S$32:$S$231,"&lt;"&amp;S204)+1),"")</f>
        <v/>
      </c>
    </row>
    <row r="205">
      <c r="S205">
        <f>IFERROR(IF(AND('Amenity Inventory'!$A$179&lt;&gt;"",'Amenity Inventory'!$P$179&gt;0),IF('Amenity Inventory'!$R$179="Out of Stock",1,IF('Amenity Inventory'!$R$179="Reorder Now",2,IF('Amenity Inventory'!$R$179="Below Par",3,4)))+ROW()/10000,""),"")</f>
        <v/>
      </c>
      <c r="T205">
        <f>IFERROR(IF(S205="","",COUNTIF($S$32:$S$231,"&lt;"&amp;S205)+1),"")</f>
        <v/>
      </c>
    </row>
    <row r="206">
      <c r="S206">
        <f>IFERROR(IF(AND('Amenity Inventory'!$A$180&lt;&gt;"",'Amenity Inventory'!$P$180&gt;0),IF('Amenity Inventory'!$R$180="Out of Stock",1,IF('Amenity Inventory'!$R$180="Reorder Now",2,IF('Amenity Inventory'!$R$180="Below Par",3,4)))+ROW()/10000,""),"")</f>
        <v/>
      </c>
      <c r="T206">
        <f>IFERROR(IF(S206="","",COUNTIF($S$32:$S$231,"&lt;"&amp;S206)+1),"")</f>
        <v/>
      </c>
    </row>
    <row r="207">
      <c r="S207">
        <f>IFERROR(IF(AND('Amenity Inventory'!$A$181&lt;&gt;"",'Amenity Inventory'!$P$181&gt;0),IF('Amenity Inventory'!$R$181="Out of Stock",1,IF('Amenity Inventory'!$R$181="Reorder Now",2,IF('Amenity Inventory'!$R$181="Below Par",3,4)))+ROW()/10000,""),"")</f>
        <v/>
      </c>
      <c r="T207">
        <f>IFERROR(IF(S207="","",COUNTIF($S$32:$S$231,"&lt;"&amp;S207)+1),"")</f>
        <v/>
      </c>
    </row>
    <row r="208">
      <c r="S208">
        <f>IFERROR(IF(AND('Amenity Inventory'!$A$182&lt;&gt;"",'Amenity Inventory'!$P$182&gt;0),IF('Amenity Inventory'!$R$182="Out of Stock",1,IF('Amenity Inventory'!$R$182="Reorder Now",2,IF('Amenity Inventory'!$R$182="Below Par",3,4)))+ROW()/10000,""),"")</f>
        <v/>
      </c>
      <c r="T208">
        <f>IFERROR(IF(S208="","",COUNTIF($S$32:$S$231,"&lt;"&amp;S208)+1),"")</f>
        <v/>
      </c>
    </row>
    <row r="209">
      <c r="S209">
        <f>IFERROR(IF(AND('Amenity Inventory'!$A$183&lt;&gt;"",'Amenity Inventory'!$P$183&gt;0),IF('Amenity Inventory'!$R$183="Out of Stock",1,IF('Amenity Inventory'!$R$183="Reorder Now",2,IF('Amenity Inventory'!$R$183="Below Par",3,4)))+ROW()/10000,""),"")</f>
        <v/>
      </c>
      <c r="T209">
        <f>IFERROR(IF(S209="","",COUNTIF($S$32:$S$231,"&lt;"&amp;S209)+1),"")</f>
        <v/>
      </c>
    </row>
    <row r="210">
      <c r="S210">
        <f>IFERROR(IF(AND('Amenity Inventory'!$A$184&lt;&gt;"",'Amenity Inventory'!$P$184&gt;0),IF('Amenity Inventory'!$R$184="Out of Stock",1,IF('Amenity Inventory'!$R$184="Reorder Now",2,IF('Amenity Inventory'!$R$184="Below Par",3,4)))+ROW()/10000,""),"")</f>
        <v/>
      </c>
      <c r="T210">
        <f>IFERROR(IF(S210="","",COUNTIF($S$32:$S$231,"&lt;"&amp;S210)+1),"")</f>
        <v/>
      </c>
    </row>
    <row r="211">
      <c r="S211">
        <f>IFERROR(IF(AND('Amenity Inventory'!$A$185&lt;&gt;"",'Amenity Inventory'!$P$185&gt;0),IF('Amenity Inventory'!$R$185="Out of Stock",1,IF('Amenity Inventory'!$R$185="Reorder Now",2,IF('Amenity Inventory'!$R$185="Below Par",3,4)))+ROW()/10000,""),"")</f>
        <v/>
      </c>
      <c r="T211">
        <f>IFERROR(IF(S211="","",COUNTIF($S$32:$S$231,"&lt;"&amp;S211)+1),"")</f>
        <v/>
      </c>
    </row>
    <row r="212">
      <c r="S212">
        <f>IFERROR(IF(AND('Amenity Inventory'!$A$186&lt;&gt;"",'Amenity Inventory'!$P$186&gt;0),IF('Amenity Inventory'!$R$186="Out of Stock",1,IF('Amenity Inventory'!$R$186="Reorder Now",2,IF('Amenity Inventory'!$R$186="Below Par",3,4)))+ROW()/10000,""),"")</f>
        <v/>
      </c>
      <c r="T212">
        <f>IFERROR(IF(S212="","",COUNTIF($S$32:$S$231,"&lt;"&amp;S212)+1),"")</f>
        <v/>
      </c>
    </row>
    <row r="213">
      <c r="S213">
        <f>IFERROR(IF(AND('Amenity Inventory'!$A$187&lt;&gt;"",'Amenity Inventory'!$P$187&gt;0),IF('Amenity Inventory'!$R$187="Out of Stock",1,IF('Amenity Inventory'!$R$187="Reorder Now",2,IF('Amenity Inventory'!$R$187="Below Par",3,4)))+ROW()/10000,""),"")</f>
        <v/>
      </c>
      <c r="T213">
        <f>IFERROR(IF(S213="","",COUNTIF($S$32:$S$231,"&lt;"&amp;S213)+1),"")</f>
        <v/>
      </c>
    </row>
    <row r="214">
      <c r="S214">
        <f>IFERROR(IF(AND('Amenity Inventory'!$A$188&lt;&gt;"",'Amenity Inventory'!$P$188&gt;0),IF('Amenity Inventory'!$R$188="Out of Stock",1,IF('Amenity Inventory'!$R$188="Reorder Now",2,IF('Amenity Inventory'!$R$188="Below Par",3,4)))+ROW()/10000,""),"")</f>
        <v/>
      </c>
      <c r="T214">
        <f>IFERROR(IF(S214="","",COUNTIF($S$32:$S$231,"&lt;"&amp;S214)+1),"")</f>
        <v/>
      </c>
    </row>
    <row r="215">
      <c r="S215">
        <f>IFERROR(IF(AND('Amenity Inventory'!$A$189&lt;&gt;"",'Amenity Inventory'!$P$189&gt;0),IF('Amenity Inventory'!$R$189="Out of Stock",1,IF('Amenity Inventory'!$R$189="Reorder Now",2,IF('Amenity Inventory'!$R$189="Below Par",3,4)))+ROW()/10000,""),"")</f>
        <v/>
      </c>
      <c r="T215">
        <f>IFERROR(IF(S215="","",COUNTIF($S$32:$S$231,"&lt;"&amp;S215)+1),"")</f>
        <v/>
      </c>
    </row>
    <row r="216">
      <c r="S216">
        <f>IFERROR(IF(AND('Amenity Inventory'!$A$190&lt;&gt;"",'Amenity Inventory'!$P$190&gt;0),IF('Amenity Inventory'!$R$190="Out of Stock",1,IF('Amenity Inventory'!$R$190="Reorder Now",2,IF('Amenity Inventory'!$R$190="Below Par",3,4)))+ROW()/10000,""),"")</f>
        <v/>
      </c>
      <c r="T216">
        <f>IFERROR(IF(S216="","",COUNTIF($S$32:$S$231,"&lt;"&amp;S216)+1),"")</f>
        <v/>
      </c>
    </row>
    <row r="217">
      <c r="S217">
        <f>IFERROR(IF(AND('Amenity Inventory'!$A$191&lt;&gt;"",'Amenity Inventory'!$P$191&gt;0),IF('Amenity Inventory'!$R$191="Out of Stock",1,IF('Amenity Inventory'!$R$191="Reorder Now",2,IF('Amenity Inventory'!$R$191="Below Par",3,4)))+ROW()/10000,""),"")</f>
        <v/>
      </c>
      <c r="T217">
        <f>IFERROR(IF(S217="","",COUNTIF($S$32:$S$231,"&lt;"&amp;S217)+1),"")</f>
        <v/>
      </c>
    </row>
    <row r="218">
      <c r="S218">
        <f>IFERROR(IF(AND('Amenity Inventory'!$A$192&lt;&gt;"",'Amenity Inventory'!$P$192&gt;0),IF('Amenity Inventory'!$R$192="Out of Stock",1,IF('Amenity Inventory'!$R$192="Reorder Now",2,IF('Amenity Inventory'!$R$192="Below Par",3,4)))+ROW()/10000,""),"")</f>
        <v/>
      </c>
      <c r="T218">
        <f>IFERROR(IF(S218="","",COUNTIF($S$32:$S$231,"&lt;"&amp;S218)+1),"")</f>
        <v/>
      </c>
    </row>
    <row r="219">
      <c r="S219">
        <f>IFERROR(IF(AND('Amenity Inventory'!$A$193&lt;&gt;"",'Amenity Inventory'!$P$193&gt;0),IF('Amenity Inventory'!$R$193="Out of Stock",1,IF('Amenity Inventory'!$R$193="Reorder Now",2,IF('Amenity Inventory'!$R$193="Below Par",3,4)))+ROW()/10000,""),"")</f>
        <v/>
      </c>
      <c r="T219">
        <f>IFERROR(IF(S219="","",COUNTIF($S$32:$S$231,"&lt;"&amp;S219)+1),"")</f>
        <v/>
      </c>
    </row>
    <row r="220">
      <c r="S220">
        <f>IFERROR(IF(AND('Amenity Inventory'!$A$194&lt;&gt;"",'Amenity Inventory'!$P$194&gt;0),IF('Amenity Inventory'!$R$194="Out of Stock",1,IF('Amenity Inventory'!$R$194="Reorder Now",2,IF('Amenity Inventory'!$R$194="Below Par",3,4)))+ROW()/10000,""),"")</f>
        <v/>
      </c>
      <c r="T220">
        <f>IFERROR(IF(S220="","",COUNTIF($S$32:$S$231,"&lt;"&amp;S220)+1),"")</f>
        <v/>
      </c>
    </row>
    <row r="221">
      <c r="S221">
        <f>IFERROR(IF(AND('Amenity Inventory'!$A$195&lt;&gt;"",'Amenity Inventory'!$P$195&gt;0),IF('Amenity Inventory'!$R$195="Out of Stock",1,IF('Amenity Inventory'!$R$195="Reorder Now",2,IF('Amenity Inventory'!$R$195="Below Par",3,4)))+ROW()/10000,""),"")</f>
        <v/>
      </c>
      <c r="T221">
        <f>IFERROR(IF(S221="","",COUNTIF($S$32:$S$231,"&lt;"&amp;S221)+1),"")</f>
        <v/>
      </c>
    </row>
    <row r="222">
      <c r="S222">
        <f>IFERROR(IF(AND('Amenity Inventory'!$A$196&lt;&gt;"",'Amenity Inventory'!$P$196&gt;0),IF('Amenity Inventory'!$R$196="Out of Stock",1,IF('Amenity Inventory'!$R$196="Reorder Now",2,IF('Amenity Inventory'!$R$196="Below Par",3,4)))+ROW()/10000,""),"")</f>
        <v/>
      </c>
      <c r="T222">
        <f>IFERROR(IF(S222="","",COUNTIF($S$32:$S$231,"&lt;"&amp;S222)+1),"")</f>
        <v/>
      </c>
    </row>
    <row r="223">
      <c r="S223">
        <f>IFERROR(IF(AND('Amenity Inventory'!$A$197&lt;&gt;"",'Amenity Inventory'!$P$197&gt;0),IF('Amenity Inventory'!$R$197="Out of Stock",1,IF('Amenity Inventory'!$R$197="Reorder Now",2,IF('Amenity Inventory'!$R$197="Below Par",3,4)))+ROW()/10000,""),"")</f>
        <v/>
      </c>
      <c r="T223">
        <f>IFERROR(IF(S223="","",COUNTIF($S$32:$S$231,"&lt;"&amp;S223)+1),"")</f>
        <v/>
      </c>
    </row>
    <row r="224">
      <c r="S224">
        <f>IFERROR(IF(AND('Amenity Inventory'!$A$198&lt;&gt;"",'Amenity Inventory'!$P$198&gt;0),IF('Amenity Inventory'!$R$198="Out of Stock",1,IF('Amenity Inventory'!$R$198="Reorder Now",2,IF('Amenity Inventory'!$R$198="Below Par",3,4)))+ROW()/10000,""),"")</f>
        <v/>
      </c>
      <c r="T224">
        <f>IFERROR(IF(S224="","",COUNTIF($S$32:$S$231,"&lt;"&amp;S224)+1),"")</f>
        <v/>
      </c>
    </row>
    <row r="225">
      <c r="S225">
        <f>IFERROR(IF(AND('Amenity Inventory'!$A$199&lt;&gt;"",'Amenity Inventory'!$P$199&gt;0),IF('Amenity Inventory'!$R$199="Out of Stock",1,IF('Amenity Inventory'!$R$199="Reorder Now",2,IF('Amenity Inventory'!$R$199="Below Par",3,4)))+ROW()/10000,""),"")</f>
        <v/>
      </c>
      <c r="T225">
        <f>IFERROR(IF(S225="","",COUNTIF($S$32:$S$231,"&lt;"&amp;S225)+1),"")</f>
        <v/>
      </c>
    </row>
    <row r="226">
      <c r="S226">
        <f>IFERROR(IF(AND('Amenity Inventory'!$A$200&lt;&gt;"",'Amenity Inventory'!$P$200&gt;0),IF('Amenity Inventory'!$R$200="Out of Stock",1,IF('Amenity Inventory'!$R$200="Reorder Now",2,IF('Amenity Inventory'!$R$200="Below Par",3,4)))+ROW()/10000,""),"")</f>
        <v/>
      </c>
      <c r="T226">
        <f>IFERROR(IF(S226="","",COUNTIF($S$32:$S$231,"&lt;"&amp;S226)+1),"")</f>
        <v/>
      </c>
    </row>
    <row r="227">
      <c r="S227">
        <f>IFERROR(IF(AND('Amenity Inventory'!$A$201&lt;&gt;"",'Amenity Inventory'!$P$201&gt;0),IF('Amenity Inventory'!$R$201="Out of Stock",1,IF('Amenity Inventory'!$R$201="Reorder Now",2,IF('Amenity Inventory'!$R$201="Below Par",3,4)))+ROW()/10000,""),"")</f>
        <v/>
      </c>
      <c r="T227">
        <f>IFERROR(IF(S227="","",COUNTIF($S$32:$S$231,"&lt;"&amp;S227)+1),"")</f>
        <v/>
      </c>
    </row>
    <row r="228">
      <c r="S228">
        <f>IFERROR(IF(AND('Amenity Inventory'!$A$202&lt;&gt;"",'Amenity Inventory'!$P$202&gt;0),IF('Amenity Inventory'!$R$202="Out of Stock",1,IF('Amenity Inventory'!$R$202="Reorder Now",2,IF('Amenity Inventory'!$R$202="Below Par",3,4)))+ROW()/10000,""),"")</f>
        <v/>
      </c>
      <c r="T228">
        <f>IFERROR(IF(S228="","",COUNTIF($S$32:$S$231,"&lt;"&amp;S228)+1),"")</f>
        <v/>
      </c>
    </row>
    <row r="229">
      <c r="S229">
        <f>IFERROR(IF(AND('Amenity Inventory'!$A$203&lt;&gt;"",'Amenity Inventory'!$P$203&gt;0),IF('Amenity Inventory'!$R$203="Out of Stock",1,IF('Amenity Inventory'!$R$203="Reorder Now",2,IF('Amenity Inventory'!$R$203="Below Par",3,4)))+ROW()/10000,""),"")</f>
        <v/>
      </c>
      <c r="T229">
        <f>IFERROR(IF(S229="","",COUNTIF($S$32:$S$231,"&lt;"&amp;S229)+1),"")</f>
        <v/>
      </c>
    </row>
    <row r="230">
      <c r="S230">
        <f>IFERROR(IF(AND('Amenity Inventory'!$A$204&lt;&gt;"",'Amenity Inventory'!$P$204&gt;0),IF('Amenity Inventory'!$R$204="Out of Stock",1,IF('Amenity Inventory'!$R$204="Reorder Now",2,IF('Amenity Inventory'!$R$204="Below Par",3,4)))+ROW()/10000,""),"")</f>
        <v/>
      </c>
      <c r="T230">
        <f>IFERROR(IF(S230="","",COUNTIF($S$32:$S$231,"&lt;"&amp;S230)+1),"")</f>
        <v/>
      </c>
    </row>
    <row r="231">
      <c r="S231">
        <f>IFERROR(IF(AND('Amenity Inventory'!$A$205&lt;&gt;"",'Amenity Inventory'!$P$205&gt;0),IF('Amenity Inventory'!$R$205="Out of Stock",1,IF('Amenity Inventory'!$R$205="Reorder Now",2,IF('Amenity Inventory'!$R$205="Below Par",3,4)))+ROW()/10000,""),"")</f>
        <v/>
      </c>
      <c r="T231">
        <f>IFERROR(IF(S231="","",COUNTIF($S$32:$S$231,"&lt;"&amp;S231)+1),"")</f>
        <v/>
      </c>
    </row>
  </sheetData>
  <autoFilter ref="A13:J23"/>
  <mergeCells count="2">
    <mergeCell ref="A2:G2"/>
    <mergeCell ref="A1:H1"/>
  </mergeCells>
  <conditionalFormatting sqref="J14:J23">
    <cfRule type="expression" priority="1" dxfId="0" stopIfTrue="1">
      <formula>J14="Out of Stock"</formula>
    </cfRule>
    <cfRule type="expression" priority="2" dxfId="1" stopIfTrue="1">
      <formula>J14="Reorder Now"</formula>
    </cfRule>
    <cfRule type="expression" priority="3" dxfId="2" stopIfTrue="1">
      <formula>J14="Below Par"</formula>
    </cfRule>
    <cfRule type="expression" priority="4" dxfId="3" stopIfTrue="1">
      <formula>J14="In Stock"</formula>
    </cfRule>
  </conditionalFormatting>
  <conditionalFormatting sqref="G14:G23">
    <cfRule type="cellIs" priority="5" operator="greaterThan" dxfId="4">
      <formula>0</formula>
    </cfRule>
  </conditionalFormatting>
  <dataValidations count="5">
    <dataValidation sqref="B5" showDropDown="0" showInputMessage="0" showErrorMessage="0" allowBlank="0" type="whole" operator="between">
      <formula1>1</formula1>
      <formula2>365</formula2>
    </dataValidation>
    <dataValidation sqref="B6" showDropDown="0" showInputMessage="0" showErrorMessage="0" allowBlank="0" type="whole" operator="between">
      <formula1>0</formula1>
      <formula2>90</formula2>
    </dataValidation>
    <dataValidation sqref="B7" showDropDown="0" showInputMessage="0" showErrorMessage="0" allowBlank="0" type="decimal" operator="greaterThanOrEqual">
      <formula1>0</formula1>
    </dataValidation>
    <dataValidation sqref="B8" showDropDown="0" showInputMessage="0" showErrorMessage="0" allowBlank="0" type="decimal" operator="between">
      <formula1>0</formula1>
      <formula2>1</formula2>
    </dataValidation>
    <dataValidation sqref="B9" showDropDown="0" showInputMessage="0" showErrorMessage="0" allowBlank="0" type="whole" operator="between">
      <formula1>5</formula1>
      <formula2>25</formula2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205"/>
  <sheetViews>
    <sheetView showGridLines="0" zoomScale="70" zoomScaleNormal="7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5" customWidth="1" min="1" max="1"/>
    <col width="25" customWidth="1" min="2" max="2"/>
    <col width="31" customWidth="1" min="3" max="3"/>
    <col width="17" customWidth="1" min="4" max="4"/>
    <col width="29" customWidth="1" min="5" max="5"/>
    <col width="27" customWidth="1" min="6" max="6"/>
    <col width="20" customWidth="1" min="7" max="7"/>
    <col width="14" customWidth="1" min="8" max="8"/>
    <col width="16" customWidth="1" min="9" max="9"/>
    <col width="17" customWidth="1" min="10" max="10"/>
    <col width="15" customWidth="1" min="11" max="11"/>
    <col width="16" customWidth="1" min="12" max="12"/>
    <col width="19" customWidth="1" min="13" max="13"/>
    <col width="13" customWidth="1" min="14" max="14"/>
    <col width="16" customWidth="1" min="15" max="15"/>
    <col width="18" customWidth="1" min="16" max="16"/>
    <col width="17" customWidth="1" min="17" max="17"/>
    <col width="17" customWidth="1" min="18" max="18"/>
    <col width="18" customWidth="1" min="19" max="19"/>
    <col width="17" customWidth="1" min="20" max="20"/>
    <col width="17" customWidth="1" min="21" max="21"/>
    <col width="11" customWidth="1" min="22" max="22"/>
    <col width="32" customWidth="1" min="23" max="23"/>
  </cols>
  <sheetData>
    <row r="1" ht="27" customHeight="1">
      <c r="A1" s="1" t="inlineStr">
        <is>
          <t>Amenity Inventory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2" t="n"/>
    </row>
    <row r="2" ht="34" customHeight="1">
      <c r="A2" s="26" t="inlineStr">
        <is>
          <t>Enter master item details and opening quantities in the yellow cells. Record all receipts, issues, and adjustments on the Stock Movements worksheet.</t>
        </is>
      </c>
    </row>
    <row r="5" ht="34" customHeight="1">
      <c r="A5" s="17" t="inlineStr">
        <is>
          <t>Amenity ID</t>
        </is>
      </c>
      <c r="B5" s="17" t="inlineStr">
        <is>
          <t>Category</t>
        </is>
      </c>
      <c r="C5" s="17" t="inlineStr">
        <is>
          <t>Item Name</t>
        </is>
      </c>
      <c r="D5" s="17" t="inlineStr">
        <is>
          <t>Unit of Measure</t>
        </is>
      </c>
      <c r="E5" s="17" t="inlineStr">
        <is>
          <t>Storage Location</t>
        </is>
      </c>
      <c r="F5" s="17" t="inlineStr">
        <is>
          <t>Preferred Supplier</t>
        </is>
      </c>
      <c r="G5" s="17" t="inlineStr">
        <is>
          <t>Supplier Item Number</t>
        </is>
      </c>
      <c r="H5" s="17" t="inlineStr">
        <is>
          <t>Unit Cost</t>
        </is>
      </c>
      <c r="I5" s="17" t="inlineStr">
        <is>
          <t>Opening Quantity</t>
        </is>
      </c>
      <c r="J5" s="17" t="inlineStr">
        <is>
          <t>Movement Receipts</t>
        </is>
      </c>
      <c r="K5" s="17" t="inlineStr">
        <is>
          <t>Movement Issues</t>
        </is>
      </c>
      <c r="L5" s="17" t="inlineStr">
        <is>
          <t>Net Adjustments</t>
        </is>
      </c>
      <c r="M5" s="17" t="inlineStr">
        <is>
          <t>Calculated On Hand</t>
        </is>
      </c>
      <c r="N5" s="17" t="inlineStr">
        <is>
          <t>Par Level</t>
        </is>
      </c>
      <c r="O5" s="17" t="inlineStr">
        <is>
          <t>Reorder Point</t>
        </is>
      </c>
      <c r="P5" s="17" t="inlineStr">
        <is>
          <t>Reorder Quantity</t>
        </is>
      </c>
      <c r="Q5" s="17" t="inlineStr">
        <is>
          <t>Inventory Value</t>
        </is>
      </c>
      <c r="R5" s="17" t="inlineStr">
        <is>
          <t>Stock Status</t>
        </is>
      </c>
      <c r="S5" s="17" t="inlineStr">
        <is>
          <t>Last Physical Count</t>
        </is>
      </c>
      <c r="T5" s="17" t="inlineStr">
        <is>
          <t>Next Count Due</t>
        </is>
      </c>
      <c r="U5" s="17" t="inlineStr">
        <is>
          <t>Count Status</t>
        </is>
      </c>
      <c r="V5" s="17" t="inlineStr">
        <is>
          <t>Active</t>
        </is>
      </c>
      <c r="W5" s="17" t="inlineStr">
        <is>
          <t>Notes</t>
        </is>
      </c>
    </row>
    <row r="6">
      <c r="A6" s="27" t="inlineStr">
        <is>
          <t>AMN-1001</t>
        </is>
      </c>
      <c r="B6" s="27" t="inlineStr">
        <is>
          <t>Guest Room Toiletries</t>
        </is>
      </c>
      <c r="C6" s="27" t="inlineStr">
        <is>
          <t>Shampoo, 1 oz Bottle</t>
        </is>
      </c>
      <c r="D6" s="27" t="inlineStr">
        <is>
          <t>Case</t>
        </is>
      </c>
      <c r="E6" s="27" t="inlineStr">
        <is>
          <t>Housekeeping Main Storeroom</t>
        </is>
      </c>
      <c r="F6" s="27" t="inlineStr">
        <is>
          <t>Guest Supply Co.</t>
        </is>
      </c>
      <c r="G6" s="27" t="inlineStr">
        <is>
          <t>SH-1OZ-200</t>
        </is>
      </c>
      <c r="H6" s="28" t="n">
        <v>48</v>
      </c>
      <c r="I6" s="29" t="n">
        <v>18</v>
      </c>
      <c r="J6" s="30">
        <f>IFERROR(IF($A6="","",SUMIFS('Stock Movements'!$F$6:$F$505,'Stock Movements'!$C$6:$C$505,$A6,'Stock Movements'!$E$6:$E$505,"Receipt")),"")</f>
        <v/>
      </c>
      <c r="K6" s="30">
        <f>IFERROR(IF($A6="","",SUMIFS('Stock Movements'!$F$6:$F$505,'Stock Movements'!$C$6:$C$505,$A6,'Stock Movements'!$E$6:$E$505,"Issue")),"")</f>
        <v/>
      </c>
      <c r="L6" s="30">
        <f>IFERROR(IF($A6="","",SUMIFS('Stock Movements'!$G$6:$G$505,'Stock Movements'!$C$6:$C$505,$A6,'Stock Movements'!$E$6:$E$505,"Adjustment Increase")+SUMIFS('Stock Movements'!$G$6:$G$505,'Stock Movements'!$C$6:$C$505,$A6,'Stock Movements'!$E$6:$E$505,"Adjustment Decrease")),"")</f>
        <v/>
      </c>
      <c r="M6" s="30">
        <f>IFERROR(IF($A6="","",$I6+$J6-$K6+$L6),"")</f>
        <v/>
      </c>
      <c r="N6" s="29" t="n">
        <v>24</v>
      </c>
      <c r="O6" s="29" t="n">
        <v>8</v>
      </c>
      <c r="P6" s="30">
        <f>IFERROR(IF($A6="","",IF($V6&lt;&gt;"Yes",0,IF($M6&lt;=$O6,MAX(0,$N6-$M6),0))),"")</f>
        <v/>
      </c>
      <c r="Q6" s="31">
        <f>IFERROR(IF($A6="","",MAX(0,$M6)*$H6),"")</f>
        <v/>
      </c>
      <c r="R6" s="32">
        <f>IFERROR(IF($A6="","",IF($V6&lt;&gt;"Yes","Inactive",IF($M6&lt;=0,"Out of Stock",IF($M6&lt;=$O6,"Reorder Now",IF($M6&lt;$N6,"Below Par","In Stock"))))),"")</f>
        <v/>
      </c>
      <c r="S6" s="33" t="n">
        <v>46226</v>
      </c>
      <c r="T6" s="34">
        <f>IFERROR(IF($A6="","",IF($S6="","",$S6+Dashboard!$B$5)),"")</f>
        <v/>
      </c>
      <c r="U6" s="32">
        <f>IFERROR(IF($A6="","",IF($V6&lt;&gt;"Yes","Inactive",IF($S6="","Never Counted",IF($T6&lt;TODAY(),"Overdue",IF($T6&lt;=TODAY()+Dashboard!$B$6,"Due Soon","Current"))))),"")</f>
        <v/>
      </c>
      <c r="V6" s="27" t="inlineStr">
        <is>
          <t>Yes</t>
        </is>
      </c>
      <c r="W6" s="35" t="inlineStr">
        <is>
          <t>200 bottles per case</t>
        </is>
      </c>
    </row>
    <row r="7">
      <c r="A7" s="27" t="inlineStr">
        <is>
          <t>AMN-1002</t>
        </is>
      </c>
      <c r="B7" s="27" t="inlineStr">
        <is>
          <t>Guest Room Toiletries</t>
        </is>
      </c>
      <c r="C7" s="27" t="inlineStr">
        <is>
          <t>Conditioner, 1 oz Bottle</t>
        </is>
      </c>
      <c r="D7" s="27" t="inlineStr">
        <is>
          <t>Case</t>
        </is>
      </c>
      <c r="E7" s="27" t="inlineStr">
        <is>
          <t>Housekeeping Main Storeroom</t>
        </is>
      </c>
      <c r="F7" s="27" t="inlineStr">
        <is>
          <t>Guest Supply Co.</t>
        </is>
      </c>
      <c r="G7" s="27" t="inlineStr">
        <is>
          <t>CO-1OZ-200</t>
        </is>
      </c>
      <c r="H7" s="28" t="n">
        <v>49.5</v>
      </c>
      <c r="I7" s="29" t="n">
        <v>16</v>
      </c>
      <c r="J7" s="30">
        <f>IFERROR(IF($A7="","",SUMIFS('Stock Movements'!$F$6:$F$505,'Stock Movements'!$C$6:$C$505,$A7,'Stock Movements'!$E$6:$E$505,"Receipt")),"")</f>
        <v/>
      </c>
      <c r="K7" s="30">
        <f>IFERROR(IF($A7="","",SUMIFS('Stock Movements'!$F$6:$F$505,'Stock Movements'!$C$6:$C$505,$A7,'Stock Movements'!$E$6:$E$505,"Issue")),"")</f>
        <v/>
      </c>
      <c r="L7" s="30">
        <f>IFERROR(IF($A7="","",SUMIFS('Stock Movements'!$G$6:$G$505,'Stock Movements'!$C$6:$C$505,$A7,'Stock Movements'!$E$6:$E$505,"Adjustment Increase")+SUMIFS('Stock Movements'!$G$6:$G$505,'Stock Movements'!$C$6:$C$505,$A7,'Stock Movements'!$E$6:$E$505,"Adjustment Decrease")),"")</f>
        <v/>
      </c>
      <c r="M7" s="30">
        <f>IFERROR(IF($A7="","",$I7+$J7-$K7+$L7),"")</f>
        <v/>
      </c>
      <c r="N7" s="29" t="n">
        <v>24</v>
      </c>
      <c r="O7" s="29" t="n">
        <v>8</v>
      </c>
      <c r="P7" s="30">
        <f>IFERROR(IF($A7="","",IF($V7&lt;&gt;"Yes",0,IF($M7&lt;=$O7,MAX(0,$N7-$M7),0))),"")</f>
        <v/>
      </c>
      <c r="Q7" s="31">
        <f>IFERROR(IF($A7="","",MAX(0,$M7)*$H7),"")</f>
        <v/>
      </c>
      <c r="R7" s="32">
        <f>IFERROR(IF($A7="","",IF($V7&lt;&gt;"Yes","Inactive",IF($M7&lt;=0,"Out of Stock",IF($M7&lt;=$O7,"Reorder Now",IF($M7&lt;$N7,"Below Par","In Stock"))))),"")</f>
        <v/>
      </c>
      <c r="S7" s="33" t="n">
        <v>46244</v>
      </c>
      <c r="T7" s="34">
        <f>IFERROR(IF($A7="","",IF($S7="","",$S7+Dashboard!$B$5)),"")</f>
        <v/>
      </c>
      <c r="U7" s="32">
        <f>IFERROR(IF($A7="","",IF($V7&lt;&gt;"Yes","Inactive",IF($S7="","Never Counted",IF($T7&lt;TODAY(),"Overdue",IF($T7&lt;=TODAY()+Dashboard!$B$6,"Due Soon","Current"))))),"")</f>
        <v/>
      </c>
      <c r="V7" s="27" t="inlineStr">
        <is>
          <t>Yes</t>
        </is>
      </c>
      <c r="W7" s="35" t="inlineStr">
        <is>
          <t>200 bottles per case</t>
        </is>
      </c>
    </row>
    <row r="8">
      <c r="A8" s="27" t="inlineStr">
        <is>
          <t>AMN-1003</t>
        </is>
      </c>
      <c r="B8" s="27" t="inlineStr">
        <is>
          <t>Guest Room Toiletries</t>
        </is>
      </c>
      <c r="C8" s="27" t="inlineStr">
        <is>
          <t>Wrapped Bath Soap</t>
        </is>
      </c>
      <c r="D8" s="27" t="inlineStr">
        <is>
          <t>Case</t>
        </is>
      </c>
      <c r="E8" s="27" t="inlineStr">
        <is>
          <t>Housekeeping Main Storeroom</t>
        </is>
      </c>
      <c r="F8" s="27" t="inlineStr">
        <is>
          <t>Guest Supply Co.</t>
        </is>
      </c>
      <c r="G8" s="27" t="inlineStr">
        <is>
          <t>BS-075-500</t>
        </is>
      </c>
      <c r="H8" s="28" t="n">
        <v>62</v>
      </c>
      <c r="I8" s="29" t="n">
        <v>10</v>
      </c>
      <c r="J8" s="30">
        <f>IFERROR(IF($A8="","",SUMIFS('Stock Movements'!$F$6:$F$505,'Stock Movements'!$C$6:$C$505,$A8,'Stock Movements'!$E$6:$E$505,"Receipt")),"")</f>
        <v/>
      </c>
      <c r="K8" s="30">
        <f>IFERROR(IF($A8="","",SUMIFS('Stock Movements'!$F$6:$F$505,'Stock Movements'!$C$6:$C$505,$A8,'Stock Movements'!$E$6:$E$505,"Issue")),"")</f>
        <v/>
      </c>
      <c r="L8" s="30">
        <f>IFERROR(IF($A8="","",SUMIFS('Stock Movements'!$G$6:$G$505,'Stock Movements'!$C$6:$C$505,$A8,'Stock Movements'!$E$6:$E$505,"Adjustment Increase")+SUMIFS('Stock Movements'!$G$6:$G$505,'Stock Movements'!$C$6:$C$505,$A8,'Stock Movements'!$E$6:$E$505,"Adjustment Decrease")),"")</f>
        <v/>
      </c>
      <c r="M8" s="30">
        <f>IFERROR(IF($A8="","",$I8+$J8-$K8+$L8),"")</f>
        <v/>
      </c>
      <c r="N8" s="29" t="n">
        <v>18</v>
      </c>
      <c r="O8" s="29" t="n">
        <v>6</v>
      </c>
      <c r="P8" s="30">
        <f>IFERROR(IF($A8="","",IF($V8&lt;&gt;"Yes",0,IF($M8&lt;=$O8,MAX(0,$N8-$M8),0))),"")</f>
        <v/>
      </c>
      <c r="Q8" s="31">
        <f>IFERROR(IF($A8="","",MAX(0,$M8)*$H8),"")</f>
        <v/>
      </c>
      <c r="R8" s="32">
        <f>IFERROR(IF($A8="","",IF($V8&lt;&gt;"Yes","Inactive",IF($M8&lt;=0,"Out of Stock",IF($M8&lt;=$O8,"Reorder Now",IF($M8&lt;$N8,"Below Par","In Stock"))))),"")</f>
        <v/>
      </c>
      <c r="S8" s="33" t="n">
        <v>46261</v>
      </c>
      <c r="T8" s="34">
        <f>IFERROR(IF($A8="","",IF($S8="","",$S8+Dashboard!$B$5)),"")</f>
        <v/>
      </c>
      <c r="U8" s="32">
        <f>IFERROR(IF($A8="","",IF($V8&lt;&gt;"Yes","Inactive",IF($S8="","Never Counted",IF($T8&lt;TODAY(),"Overdue",IF($T8&lt;=TODAY()+Dashboard!$B$6,"Due Soon","Current"))))),"")</f>
        <v/>
      </c>
      <c r="V8" s="27" t="inlineStr">
        <is>
          <t>Yes</t>
        </is>
      </c>
      <c r="W8" s="35" t="inlineStr">
        <is>
          <t>500 bars per case</t>
        </is>
      </c>
    </row>
    <row r="9">
      <c r="A9" s="27" t="inlineStr">
        <is>
          <t>AMN-1004</t>
        </is>
      </c>
      <c r="B9" s="27" t="inlineStr">
        <is>
          <t>Guest Room Supplies</t>
        </is>
      </c>
      <c r="C9" s="27" t="inlineStr">
        <is>
          <t>Facial Tissue Cube</t>
        </is>
      </c>
      <c r="D9" s="27" t="inlineStr">
        <is>
          <t>Case</t>
        </is>
      </c>
      <c r="E9" s="27" t="inlineStr">
        <is>
          <t>Floor 2 Linen Room</t>
        </is>
      </c>
      <c r="F9" s="27" t="inlineStr">
        <is>
          <t>Lodging Essentials</t>
        </is>
      </c>
      <c r="G9" s="27" t="inlineStr">
        <is>
          <t>FT-CUBE-36</t>
        </is>
      </c>
      <c r="H9" s="28" t="n">
        <v>41.75</v>
      </c>
      <c r="I9" s="29" t="n">
        <v>7</v>
      </c>
      <c r="J9" s="30">
        <f>IFERROR(IF($A9="","",SUMIFS('Stock Movements'!$F$6:$F$505,'Stock Movements'!$C$6:$C$505,$A9,'Stock Movements'!$E$6:$E$505,"Receipt")),"")</f>
        <v/>
      </c>
      <c r="K9" s="30">
        <f>IFERROR(IF($A9="","",SUMIFS('Stock Movements'!$F$6:$F$505,'Stock Movements'!$C$6:$C$505,$A9,'Stock Movements'!$E$6:$E$505,"Issue")),"")</f>
        <v/>
      </c>
      <c r="L9" s="30">
        <f>IFERROR(IF($A9="","",SUMIFS('Stock Movements'!$G$6:$G$505,'Stock Movements'!$C$6:$C$505,$A9,'Stock Movements'!$E$6:$E$505,"Adjustment Increase")+SUMIFS('Stock Movements'!$G$6:$G$505,'Stock Movements'!$C$6:$C$505,$A9,'Stock Movements'!$E$6:$E$505,"Adjustment Decrease")),"")</f>
        <v/>
      </c>
      <c r="M9" s="30">
        <f>IFERROR(IF($A9="","",$I9+$J9-$K9+$L9),"")</f>
        <v/>
      </c>
      <c r="N9" s="29" t="n">
        <v>12</v>
      </c>
      <c r="O9" s="29" t="n">
        <v>4</v>
      </c>
      <c r="P9" s="30">
        <f>IFERROR(IF($A9="","",IF($V9&lt;&gt;"Yes",0,IF($M9&lt;=$O9,MAX(0,$N9-$M9),0))),"")</f>
        <v/>
      </c>
      <c r="Q9" s="31">
        <f>IFERROR(IF($A9="","",MAX(0,$M9)*$H9),"")</f>
        <v/>
      </c>
      <c r="R9" s="32">
        <f>IFERROR(IF($A9="","",IF($V9&lt;&gt;"Yes","Inactive",IF($M9&lt;=0,"Out of Stock",IF($M9&lt;=$O9,"Reorder Now",IF($M9&lt;$N9,"Below Par","In Stock"))))),"")</f>
        <v/>
      </c>
      <c r="S9" s="33" t="n">
        <v>46233</v>
      </c>
      <c r="T9" s="34">
        <f>IFERROR(IF($A9="","",IF($S9="","",$S9+Dashboard!$B$5)),"")</f>
        <v/>
      </c>
      <c r="U9" s="32">
        <f>IFERROR(IF($A9="","",IF($V9&lt;&gt;"Yes","Inactive",IF($S9="","Never Counted",IF($T9&lt;TODAY(),"Overdue",IF($T9&lt;=TODAY()+Dashboard!$B$6,"Due Soon","Current"))))),"")</f>
        <v/>
      </c>
      <c r="V9" s="27" t="inlineStr">
        <is>
          <t>Yes</t>
        </is>
      </c>
      <c r="W9" s="35" t="inlineStr">
        <is>
          <t>36 boxes per case</t>
        </is>
      </c>
    </row>
    <row r="10">
      <c r="A10" s="27" t="inlineStr">
        <is>
          <t>AMN-1005</t>
        </is>
      </c>
      <c r="B10" s="27" t="inlineStr">
        <is>
          <t>Guest Room Supplies</t>
        </is>
      </c>
      <c r="C10" s="27" t="inlineStr">
        <is>
          <t>Two-Ply Toilet Tissue</t>
        </is>
      </c>
      <c r="D10" s="27" t="inlineStr">
        <is>
          <t>Case</t>
        </is>
      </c>
      <c r="E10" s="27" t="inlineStr">
        <is>
          <t>Housekeeping Main Storeroom</t>
        </is>
      </c>
      <c r="F10" s="27" t="inlineStr">
        <is>
          <t>Lodging Essentials</t>
        </is>
      </c>
      <c r="G10" s="27" t="inlineStr">
        <is>
          <t>TT-2PLY-80</t>
        </is>
      </c>
      <c r="H10" s="28" t="n">
        <v>58.25</v>
      </c>
      <c r="I10" s="29" t="n">
        <v>14</v>
      </c>
      <c r="J10" s="30">
        <f>IFERROR(IF($A10="","",SUMIFS('Stock Movements'!$F$6:$F$505,'Stock Movements'!$C$6:$C$505,$A10,'Stock Movements'!$E$6:$E$505,"Receipt")),"")</f>
        <v/>
      </c>
      <c r="K10" s="30">
        <f>IFERROR(IF($A10="","",SUMIFS('Stock Movements'!$F$6:$F$505,'Stock Movements'!$C$6:$C$505,$A10,'Stock Movements'!$E$6:$E$505,"Issue")),"")</f>
        <v/>
      </c>
      <c r="L10" s="30">
        <f>IFERROR(IF($A10="","",SUMIFS('Stock Movements'!$G$6:$G$505,'Stock Movements'!$C$6:$C$505,$A10,'Stock Movements'!$E$6:$E$505,"Adjustment Increase")+SUMIFS('Stock Movements'!$G$6:$G$505,'Stock Movements'!$C$6:$C$505,$A10,'Stock Movements'!$E$6:$E$505,"Adjustment Decrease")),"")</f>
        <v/>
      </c>
      <c r="M10" s="30">
        <f>IFERROR(IF($A10="","",$I10+$J10-$K10+$L10),"")</f>
        <v/>
      </c>
      <c r="N10" s="29" t="n">
        <v>20</v>
      </c>
      <c r="O10" s="29" t="n">
        <v>7</v>
      </c>
      <c r="P10" s="30">
        <f>IFERROR(IF($A10="","",IF($V10&lt;&gt;"Yes",0,IF($M10&lt;=$O10,MAX(0,$N10-$M10),0))),"")</f>
        <v/>
      </c>
      <c r="Q10" s="31">
        <f>IFERROR(IF($A10="","",MAX(0,$M10)*$H10),"")</f>
        <v/>
      </c>
      <c r="R10" s="32">
        <f>IFERROR(IF($A10="","",IF($V10&lt;&gt;"Yes","Inactive",IF($M10&lt;=0,"Out of Stock",IF($M10&lt;=$O10,"Reorder Now",IF($M10&lt;$N10,"Below Par","In Stock"))))),"")</f>
        <v/>
      </c>
      <c r="S10" s="33" t="n">
        <v>46245</v>
      </c>
      <c r="T10" s="34">
        <f>IFERROR(IF($A10="","",IF($S10="","",$S10+Dashboard!$B$5)),"")</f>
        <v/>
      </c>
      <c r="U10" s="32">
        <f>IFERROR(IF($A10="","",IF($V10&lt;&gt;"Yes","Inactive",IF($S10="","Never Counted",IF($T10&lt;TODAY(),"Overdue",IF($T10&lt;=TODAY()+Dashboard!$B$6,"Due Soon","Current"))))),"")</f>
        <v/>
      </c>
      <c r="V10" s="27" t="inlineStr">
        <is>
          <t>Yes</t>
        </is>
      </c>
      <c r="W10" s="35" t="inlineStr">
        <is>
          <t>80 rolls per case</t>
        </is>
      </c>
    </row>
    <row r="11">
      <c r="A11" s="27" t="inlineStr">
        <is>
          <t>AMN-1006</t>
        </is>
      </c>
      <c r="B11" s="27" t="inlineStr">
        <is>
          <t>In-Room Beverage</t>
        </is>
      </c>
      <c r="C11" s="27" t="inlineStr">
        <is>
          <t>Regular Coffee Packet</t>
        </is>
      </c>
      <c r="D11" s="27" t="inlineStr">
        <is>
          <t>Box</t>
        </is>
      </c>
      <c r="E11" s="27" t="inlineStr">
        <is>
          <t>Breakfast Storage</t>
        </is>
      </c>
      <c r="F11" s="27" t="inlineStr">
        <is>
          <t>Hospitality Beverage Supply</t>
        </is>
      </c>
      <c r="G11" s="27" t="inlineStr">
        <is>
          <t>CF-REG-100</t>
        </is>
      </c>
      <c r="H11" s="28" t="n">
        <v>29.95</v>
      </c>
      <c r="I11" s="29" t="n">
        <v>6</v>
      </c>
      <c r="J11" s="30">
        <f>IFERROR(IF($A11="","",SUMIFS('Stock Movements'!$F$6:$F$505,'Stock Movements'!$C$6:$C$505,$A11,'Stock Movements'!$E$6:$E$505,"Receipt")),"")</f>
        <v/>
      </c>
      <c r="K11" s="30">
        <f>IFERROR(IF($A11="","",SUMIFS('Stock Movements'!$F$6:$F$505,'Stock Movements'!$C$6:$C$505,$A11,'Stock Movements'!$E$6:$E$505,"Issue")),"")</f>
        <v/>
      </c>
      <c r="L11" s="30">
        <f>IFERROR(IF($A11="","",SUMIFS('Stock Movements'!$G$6:$G$505,'Stock Movements'!$C$6:$C$505,$A11,'Stock Movements'!$E$6:$E$505,"Adjustment Increase")+SUMIFS('Stock Movements'!$G$6:$G$505,'Stock Movements'!$C$6:$C$505,$A11,'Stock Movements'!$E$6:$E$505,"Adjustment Decrease")),"")</f>
        <v/>
      </c>
      <c r="M11" s="30">
        <f>IFERROR(IF($A11="","",$I11+$J11-$K11+$L11),"")</f>
        <v/>
      </c>
      <c r="N11" s="29" t="n">
        <v>12</v>
      </c>
      <c r="O11" s="29" t="n">
        <v>4</v>
      </c>
      <c r="P11" s="30">
        <f>IFERROR(IF($A11="","",IF($V11&lt;&gt;"Yes",0,IF($M11&lt;=$O11,MAX(0,$N11-$M11),0))),"")</f>
        <v/>
      </c>
      <c r="Q11" s="31">
        <f>IFERROR(IF($A11="","",MAX(0,$M11)*$H11),"")</f>
        <v/>
      </c>
      <c r="R11" s="32">
        <f>IFERROR(IF($A11="","",IF($V11&lt;&gt;"Yes","Inactive",IF($M11&lt;=0,"Out of Stock",IF($M11&lt;=$O11,"Reorder Now",IF($M11&lt;$N11,"Below Par","In Stock"))))),"")</f>
        <v/>
      </c>
      <c r="S11" s="33" t="n">
        <v>46263</v>
      </c>
      <c r="T11" s="34">
        <f>IFERROR(IF($A11="","",IF($S11="","",$S11+Dashboard!$B$5)),"")</f>
        <v/>
      </c>
      <c r="U11" s="32">
        <f>IFERROR(IF($A11="","",IF($V11&lt;&gt;"Yes","Inactive",IF($S11="","Never Counted",IF($T11&lt;TODAY(),"Overdue",IF($T11&lt;=TODAY()+Dashboard!$B$6,"Due Soon","Current"))))),"")</f>
        <v/>
      </c>
      <c r="V11" s="27" t="inlineStr">
        <is>
          <t>Yes</t>
        </is>
      </c>
      <c r="W11" s="35" t="inlineStr">
        <is>
          <t>100 packets per box</t>
        </is>
      </c>
    </row>
    <row r="12">
      <c r="A12" s="27" t="inlineStr">
        <is>
          <t>AMN-1007</t>
        </is>
      </c>
      <c r="B12" s="27" t="inlineStr">
        <is>
          <t>In-Room Beverage</t>
        </is>
      </c>
      <c r="C12" s="27" t="inlineStr">
        <is>
          <t>Decaffeinated Coffee Packet</t>
        </is>
      </c>
      <c r="D12" s="27" t="inlineStr">
        <is>
          <t>Box</t>
        </is>
      </c>
      <c r="E12" s="27" t="inlineStr">
        <is>
          <t>Breakfast Storage</t>
        </is>
      </c>
      <c r="F12" s="27" t="inlineStr">
        <is>
          <t>Hospitality Beverage Supply</t>
        </is>
      </c>
      <c r="G12" s="27" t="inlineStr">
        <is>
          <t>CF-DEC-100</t>
        </is>
      </c>
      <c r="H12" s="28" t="n">
        <v>31.5</v>
      </c>
      <c r="I12" s="29" t="n">
        <v>5</v>
      </c>
      <c r="J12" s="30">
        <f>IFERROR(IF($A12="","",SUMIFS('Stock Movements'!$F$6:$F$505,'Stock Movements'!$C$6:$C$505,$A12,'Stock Movements'!$E$6:$E$505,"Receipt")),"")</f>
        <v/>
      </c>
      <c r="K12" s="30">
        <f>IFERROR(IF($A12="","",SUMIFS('Stock Movements'!$F$6:$F$505,'Stock Movements'!$C$6:$C$505,$A12,'Stock Movements'!$E$6:$E$505,"Issue")),"")</f>
        <v/>
      </c>
      <c r="L12" s="30">
        <f>IFERROR(IF($A12="","",SUMIFS('Stock Movements'!$G$6:$G$505,'Stock Movements'!$C$6:$C$505,$A12,'Stock Movements'!$E$6:$E$505,"Adjustment Increase")+SUMIFS('Stock Movements'!$G$6:$G$505,'Stock Movements'!$C$6:$C$505,$A12,'Stock Movements'!$E$6:$E$505,"Adjustment Decrease")),"")</f>
        <v/>
      </c>
      <c r="M12" s="30">
        <f>IFERROR(IF($A12="","",$I12+$J12-$K12+$L12),"")</f>
        <v/>
      </c>
      <c r="N12" s="29" t="n">
        <v>8</v>
      </c>
      <c r="O12" s="29" t="n">
        <v>3</v>
      </c>
      <c r="P12" s="30">
        <f>IFERROR(IF($A12="","",IF($V12&lt;&gt;"Yes",0,IF($M12&lt;=$O12,MAX(0,$N12-$M12),0))),"")</f>
        <v/>
      </c>
      <c r="Q12" s="31">
        <f>IFERROR(IF($A12="","",MAX(0,$M12)*$H12),"")</f>
        <v/>
      </c>
      <c r="R12" s="32">
        <f>IFERROR(IF($A12="","",IF($V12&lt;&gt;"Yes","Inactive",IF($M12&lt;=0,"Out of Stock",IF($M12&lt;=$O12,"Reorder Now",IF($M12&lt;$N12,"Below Par","In Stock"))))),"")</f>
        <v/>
      </c>
      <c r="S12" s="33" t="n">
        <v>46236</v>
      </c>
      <c r="T12" s="34">
        <f>IFERROR(IF($A12="","",IF($S12="","",$S12+Dashboard!$B$5)),"")</f>
        <v/>
      </c>
      <c r="U12" s="32">
        <f>IFERROR(IF($A12="","",IF($V12&lt;&gt;"Yes","Inactive",IF($S12="","Never Counted",IF($T12&lt;TODAY(),"Overdue",IF($T12&lt;=TODAY()+Dashboard!$B$6,"Due Soon","Current"))))),"")</f>
        <v/>
      </c>
      <c r="V12" s="27" t="inlineStr">
        <is>
          <t>Yes</t>
        </is>
      </c>
      <c r="W12" s="35" t="inlineStr">
        <is>
          <t>100 packets per box</t>
        </is>
      </c>
    </row>
    <row r="13">
      <c r="A13" s="27" t="inlineStr">
        <is>
          <t>AMN-1008</t>
        </is>
      </c>
      <c r="B13" s="27" t="inlineStr">
        <is>
          <t>Front Desk</t>
        </is>
      </c>
      <c r="C13" s="27" t="inlineStr">
        <is>
          <t>Guest Toothbrush Kit</t>
        </is>
      </c>
      <c r="D13" s="27" t="inlineStr">
        <is>
          <t>Pack</t>
        </is>
      </c>
      <c r="E13" s="27" t="inlineStr">
        <is>
          <t>Front Desk Back Office</t>
        </is>
      </c>
      <c r="F13" s="27" t="inlineStr">
        <is>
          <t>Welcome Kit Distributors</t>
        </is>
      </c>
      <c r="G13" s="27" t="inlineStr">
        <is>
          <t>TB-KIT-50</t>
        </is>
      </c>
      <c r="H13" s="28" t="n">
        <v>22</v>
      </c>
      <c r="I13" s="29" t="n">
        <v>3</v>
      </c>
      <c r="J13" s="30">
        <f>IFERROR(IF($A13="","",SUMIFS('Stock Movements'!$F$6:$F$505,'Stock Movements'!$C$6:$C$505,$A13,'Stock Movements'!$E$6:$E$505,"Receipt")),"")</f>
        <v/>
      </c>
      <c r="K13" s="30">
        <f>IFERROR(IF($A13="","",SUMIFS('Stock Movements'!$F$6:$F$505,'Stock Movements'!$C$6:$C$505,$A13,'Stock Movements'!$E$6:$E$505,"Issue")),"")</f>
        <v/>
      </c>
      <c r="L13" s="30">
        <f>IFERROR(IF($A13="","",SUMIFS('Stock Movements'!$G$6:$G$505,'Stock Movements'!$C$6:$C$505,$A13,'Stock Movements'!$E$6:$E$505,"Adjustment Increase")+SUMIFS('Stock Movements'!$G$6:$G$505,'Stock Movements'!$C$6:$C$505,$A13,'Stock Movements'!$E$6:$E$505,"Adjustment Decrease")),"")</f>
        <v/>
      </c>
      <c r="M13" s="30">
        <f>IFERROR(IF($A13="","",$I13+$J13-$K13+$L13),"")</f>
        <v/>
      </c>
      <c r="N13" s="29" t="n">
        <v>6</v>
      </c>
      <c r="O13" s="29" t="n">
        <v>2</v>
      </c>
      <c r="P13" s="30">
        <f>IFERROR(IF($A13="","",IF($V13&lt;&gt;"Yes",0,IF($M13&lt;=$O13,MAX(0,$N13-$M13),0))),"")</f>
        <v/>
      </c>
      <c r="Q13" s="31">
        <f>IFERROR(IF($A13="","",MAX(0,$M13)*$H13),"")</f>
        <v/>
      </c>
      <c r="R13" s="32">
        <f>IFERROR(IF($A13="","",IF($V13&lt;&gt;"Yes","Inactive",IF($M13&lt;=0,"Out of Stock",IF($M13&lt;=$O13,"Reorder Now",IF($M13&lt;$N13,"Below Par","In Stock"))))),"")</f>
        <v/>
      </c>
      <c r="S13" s="33" t="n">
        <v>46246</v>
      </c>
      <c r="T13" s="34">
        <f>IFERROR(IF($A13="","",IF($S13="","",$S13+Dashboard!$B$5)),"")</f>
        <v/>
      </c>
      <c r="U13" s="32">
        <f>IFERROR(IF($A13="","",IF($V13&lt;&gt;"Yes","Inactive",IF($S13="","Never Counted",IF($T13&lt;TODAY(),"Overdue",IF($T13&lt;=TODAY()+Dashboard!$B$6,"Due Soon","Current"))))),"")</f>
        <v/>
      </c>
      <c r="V13" s="27" t="inlineStr">
        <is>
          <t>Yes</t>
        </is>
      </c>
      <c r="W13" s="35" t="inlineStr">
        <is>
          <t>50 kits per pack</t>
        </is>
      </c>
    </row>
    <row r="14">
      <c r="A14" s="27" t="inlineStr">
        <is>
          <t>AMN-1009</t>
        </is>
      </c>
      <c r="B14" s="27" t="inlineStr">
        <is>
          <t>Pool and Recreation</t>
        </is>
      </c>
      <c r="C14" s="27" t="inlineStr">
        <is>
          <t>Pool Towel</t>
        </is>
      </c>
      <c r="D14" s="27" t="inlineStr">
        <is>
          <t>Each</t>
        </is>
      </c>
      <c r="E14" s="27" t="inlineStr">
        <is>
          <t>Pool Linen Room</t>
        </is>
      </c>
      <c r="F14" s="27" t="inlineStr">
        <is>
          <t>Commercial Linen Source</t>
        </is>
      </c>
      <c r="G14" s="27" t="inlineStr">
        <is>
          <t>PT-30X60-WH</t>
        </is>
      </c>
      <c r="H14" s="28" t="n">
        <v>8.75</v>
      </c>
      <c r="I14" s="29" t="n">
        <v>85</v>
      </c>
      <c r="J14" s="30">
        <f>IFERROR(IF($A14="","",SUMIFS('Stock Movements'!$F$6:$F$505,'Stock Movements'!$C$6:$C$505,$A14,'Stock Movements'!$E$6:$E$505,"Receipt")),"")</f>
        <v/>
      </c>
      <c r="K14" s="30">
        <f>IFERROR(IF($A14="","",SUMIFS('Stock Movements'!$F$6:$F$505,'Stock Movements'!$C$6:$C$505,$A14,'Stock Movements'!$E$6:$E$505,"Issue")),"")</f>
        <v/>
      </c>
      <c r="L14" s="30">
        <f>IFERROR(IF($A14="","",SUMIFS('Stock Movements'!$G$6:$G$505,'Stock Movements'!$C$6:$C$505,$A14,'Stock Movements'!$E$6:$E$505,"Adjustment Increase")+SUMIFS('Stock Movements'!$G$6:$G$505,'Stock Movements'!$C$6:$C$505,$A14,'Stock Movements'!$E$6:$E$505,"Adjustment Decrease")),"")</f>
        <v/>
      </c>
      <c r="M14" s="30">
        <f>IFERROR(IF($A14="","",$I14+$J14-$K14+$L14),"")</f>
        <v/>
      </c>
      <c r="N14" s="29" t="n">
        <v>120</v>
      </c>
      <c r="O14" s="29" t="n">
        <v>60</v>
      </c>
      <c r="P14" s="30">
        <f>IFERROR(IF($A14="","",IF($V14&lt;&gt;"Yes",0,IF($M14&lt;=$O14,MAX(0,$N14-$M14),0))),"")</f>
        <v/>
      </c>
      <c r="Q14" s="31">
        <f>IFERROR(IF($A14="","",MAX(0,$M14)*$H14),"")</f>
        <v/>
      </c>
      <c r="R14" s="32">
        <f>IFERROR(IF($A14="","",IF($V14&lt;&gt;"Yes","Inactive",IF($M14&lt;=0,"Out of Stock",IF($M14&lt;=$O14,"Reorder Now",IF($M14&lt;$N14,"Below Par","In Stock"))))),"")</f>
        <v/>
      </c>
      <c r="S14" s="33" t="n">
        <v>46259</v>
      </c>
      <c r="T14" s="34">
        <f>IFERROR(IF($A14="","",IF($S14="","",$S14+Dashboard!$B$5)),"")</f>
        <v/>
      </c>
      <c r="U14" s="32">
        <f>IFERROR(IF($A14="","",IF($V14&lt;&gt;"Yes","Inactive",IF($S14="","Never Counted",IF($T14&lt;TODAY(),"Overdue",IF($T14&lt;=TODAY()+Dashboard!$B$6,"Due Soon","Current"))))),"")</f>
        <v/>
      </c>
      <c r="V14" s="27" t="inlineStr">
        <is>
          <t>Yes</t>
        </is>
      </c>
      <c r="W14" s="35" t="inlineStr">
        <is>
          <t>White cotton pool towel</t>
        </is>
      </c>
    </row>
    <row r="15">
      <c r="A15" s="27" t="inlineStr">
        <is>
          <t>AMN-1010</t>
        </is>
      </c>
      <c r="B15" s="27" t="inlineStr">
        <is>
          <t>Meetings and Events</t>
        </is>
      </c>
      <c r="C15" s="27" t="inlineStr">
        <is>
          <t>Bottled Water, 16.9 oz</t>
        </is>
      </c>
      <c r="D15" s="27" t="inlineStr">
        <is>
          <t>Case</t>
        </is>
      </c>
      <c r="E15" s="27" t="inlineStr">
        <is>
          <t>Banquet Beverage Storage</t>
        </is>
      </c>
      <c r="F15" s="27" t="inlineStr">
        <is>
          <t>Regional Beverage Vendor</t>
        </is>
      </c>
      <c r="G15" s="27" t="inlineStr">
        <is>
          <t>BW-169-24</t>
        </is>
      </c>
      <c r="H15" s="28" t="n">
        <v>7.95</v>
      </c>
      <c r="I15" s="29" t="n">
        <v>22</v>
      </c>
      <c r="J15" s="30">
        <f>IFERROR(IF($A15="","",SUMIFS('Stock Movements'!$F$6:$F$505,'Stock Movements'!$C$6:$C$505,$A15,'Stock Movements'!$E$6:$E$505,"Receipt")),"")</f>
        <v/>
      </c>
      <c r="K15" s="30">
        <f>IFERROR(IF($A15="","",SUMIFS('Stock Movements'!$F$6:$F$505,'Stock Movements'!$C$6:$C$505,$A15,'Stock Movements'!$E$6:$E$505,"Issue")),"")</f>
        <v/>
      </c>
      <c r="L15" s="30">
        <f>IFERROR(IF($A15="","",SUMIFS('Stock Movements'!$G$6:$G$505,'Stock Movements'!$C$6:$C$505,$A15,'Stock Movements'!$E$6:$E$505,"Adjustment Increase")+SUMIFS('Stock Movements'!$G$6:$G$505,'Stock Movements'!$C$6:$C$505,$A15,'Stock Movements'!$E$6:$E$505,"Adjustment Decrease")),"")</f>
        <v/>
      </c>
      <c r="M15" s="30">
        <f>IFERROR(IF($A15="","",$I15+$J15-$K15+$L15),"")</f>
        <v/>
      </c>
      <c r="N15" s="29" t="n">
        <v>30</v>
      </c>
      <c r="O15" s="29" t="n">
        <v>10</v>
      </c>
      <c r="P15" s="30">
        <f>IFERROR(IF($A15="","",IF($V15&lt;&gt;"Yes",0,IF($M15&lt;=$O15,MAX(0,$N15-$M15),0))),"")</f>
        <v/>
      </c>
      <c r="Q15" s="31">
        <f>IFERROR(IF($A15="","",MAX(0,$M15)*$H15),"")</f>
        <v/>
      </c>
      <c r="R15" s="32">
        <f>IFERROR(IF($A15="","",IF($V15&lt;&gt;"Yes","Inactive",IF($M15&lt;=0,"Out of Stock",IF($M15&lt;=$O15,"Reorder Now",IF($M15&lt;$N15,"Below Par","In Stock"))))),"")</f>
        <v/>
      </c>
      <c r="S15" s="33" t="n">
        <v>46229</v>
      </c>
      <c r="T15" s="34">
        <f>IFERROR(IF($A15="","",IF($S15="","",$S15+Dashboard!$B$5)),"")</f>
        <v/>
      </c>
      <c r="U15" s="32">
        <f>IFERROR(IF($A15="","",IF($V15&lt;&gt;"Yes","Inactive",IF($S15="","Never Counted",IF($T15&lt;TODAY(),"Overdue",IF($T15&lt;=TODAY()+Dashboard!$B$6,"Due Soon","Current"))))),"")</f>
        <v/>
      </c>
      <c r="V15" s="27" t="inlineStr">
        <is>
          <t>Yes</t>
        </is>
      </c>
      <c r="W15" s="35" t="inlineStr">
        <is>
          <t>24 bottles per case</t>
        </is>
      </c>
    </row>
    <row r="16">
      <c r="A16" s="27" t="n"/>
      <c r="B16" s="27" t="n"/>
      <c r="C16" s="27" t="n"/>
      <c r="D16" s="27" t="n"/>
      <c r="E16" s="27" t="n"/>
      <c r="F16" s="27" t="n"/>
      <c r="G16" s="27" t="n"/>
      <c r="H16" s="28" t="n"/>
      <c r="I16" s="29" t="n"/>
      <c r="J16" s="30">
        <f>IFERROR(IF($A16="","",SUMIFS('Stock Movements'!$F$6:$F$505,'Stock Movements'!$C$6:$C$505,$A16,'Stock Movements'!$E$6:$E$505,"Receipt")),"")</f>
        <v/>
      </c>
      <c r="K16" s="30">
        <f>IFERROR(IF($A16="","",SUMIFS('Stock Movements'!$F$6:$F$505,'Stock Movements'!$C$6:$C$505,$A16,'Stock Movements'!$E$6:$E$505,"Issue")),"")</f>
        <v/>
      </c>
      <c r="L16" s="30">
        <f>IFERROR(IF($A16="","",SUMIFS('Stock Movements'!$G$6:$G$505,'Stock Movements'!$C$6:$C$505,$A16,'Stock Movements'!$E$6:$E$505,"Adjustment Increase")+SUMIFS('Stock Movements'!$G$6:$G$505,'Stock Movements'!$C$6:$C$505,$A16,'Stock Movements'!$E$6:$E$505,"Adjustment Decrease")),"")</f>
        <v/>
      </c>
      <c r="M16" s="30">
        <f>IFERROR(IF($A16="","",$I16+$J16-$K16+$L16),"")</f>
        <v/>
      </c>
      <c r="N16" s="29" t="n"/>
      <c r="O16" s="29" t="n"/>
      <c r="P16" s="30">
        <f>IFERROR(IF($A16="","",IF($V16&lt;&gt;"Yes",0,IF($M16&lt;=$O16,MAX(0,$N16-$M16),0))),"")</f>
        <v/>
      </c>
      <c r="Q16" s="31">
        <f>IFERROR(IF($A16="","",MAX(0,$M16)*$H16),"")</f>
        <v/>
      </c>
      <c r="R16" s="32">
        <f>IFERROR(IF($A16="","",IF($V16&lt;&gt;"Yes","Inactive",IF($M16&lt;=0,"Out of Stock",IF($M16&lt;=$O16,"Reorder Now",IF($M16&lt;$N16,"Below Par","In Stock"))))),"")</f>
        <v/>
      </c>
      <c r="S16" s="33" t="n"/>
      <c r="T16" s="34">
        <f>IFERROR(IF($A16="","",IF($S16="","",$S16+Dashboard!$B$5)),"")</f>
        <v/>
      </c>
      <c r="U16" s="32">
        <f>IFERROR(IF($A16="","",IF($V16&lt;&gt;"Yes","Inactive",IF($S16="","Never Counted",IF($T16&lt;TODAY(),"Overdue",IF($T16&lt;=TODAY()+Dashboard!$B$6,"Due Soon","Current"))))),"")</f>
        <v/>
      </c>
      <c r="V16" s="27" t="n"/>
      <c r="W16" s="35" t="n"/>
    </row>
    <row r="17">
      <c r="A17" s="27" t="n"/>
      <c r="B17" s="27" t="n"/>
      <c r="C17" s="27" t="n"/>
      <c r="D17" s="27" t="n"/>
      <c r="E17" s="27" t="n"/>
      <c r="F17" s="27" t="n"/>
      <c r="G17" s="27" t="n"/>
      <c r="H17" s="28" t="n"/>
      <c r="I17" s="29" t="n"/>
      <c r="J17" s="30">
        <f>IFERROR(IF($A17="","",SUMIFS('Stock Movements'!$F$6:$F$505,'Stock Movements'!$C$6:$C$505,$A17,'Stock Movements'!$E$6:$E$505,"Receipt")),"")</f>
        <v/>
      </c>
      <c r="K17" s="30">
        <f>IFERROR(IF($A17="","",SUMIFS('Stock Movements'!$F$6:$F$505,'Stock Movements'!$C$6:$C$505,$A17,'Stock Movements'!$E$6:$E$505,"Issue")),"")</f>
        <v/>
      </c>
      <c r="L17" s="30">
        <f>IFERROR(IF($A17="","",SUMIFS('Stock Movements'!$G$6:$G$505,'Stock Movements'!$C$6:$C$505,$A17,'Stock Movements'!$E$6:$E$505,"Adjustment Increase")+SUMIFS('Stock Movements'!$G$6:$G$505,'Stock Movements'!$C$6:$C$505,$A17,'Stock Movements'!$E$6:$E$505,"Adjustment Decrease")),"")</f>
        <v/>
      </c>
      <c r="M17" s="30">
        <f>IFERROR(IF($A17="","",$I17+$J17-$K17+$L17),"")</f>
        <v/>
      </c>
      <c r="N17" s="29" t="n"/>
      <c r="O17" s="29" t="n"/>
      <c r="P17" s="30">
        <f>IFERROR(IF($A17="","",IF($V17&lt;&gt;"Yes",0,IF($M17&lt;=$O17,MAX(0,$N17-$M17),0))),"")</f>
        <v/>
      </c>
      <c r="Q17" s="31">
        <f>IFERROR(IF($A17="","",MAX(0,$M17)*$H17),"")</f>
        <v/>
      </c>
      <c r="R17" s="32">
        <f>IFERROR(IF($A17="","",IF($V17&lt;&gt;"Yes","Inactive",IF($M17&lt;=0,"Out of Stock",IF($M17&lt;=$O17,"Reorder Now",IF($M17&lt;$N17,"Below Par","In Stock"))))),"")</f>
        <v/>
      </c>
      <c r="S17" s="33" t="n"/>
      <c r="T17" s="34">
        <f>IFERROR(IF($A17="","",IF($S17="","",$S17+Dashboard!$B$5)),"")</f>
        <v/>
      </c>
      <c r="U17" s="32">
        <f>IFERROR(IF($A17="","",IF($V17&lt;&gt;"Yes","Inactive",IF($S17="","Never Counted",IF($T17&lt;TODAY(),"Overdue",IF($T17&lt;=TODAY()+Dashboard!$B$6,"Due Soon","Current"))))),"")</f>
        <v/>
      </c>
      <c r="V17" s="27" t="n"/>
      <c r="W17" s="35" t="n"/>
    </row>
    <row r="18">
      <c r="A18" s="27" t="n"/>
      <c r="B18" s="27" t="n"/>
      <c r="C18" s="27" t="n"/>
      <c r="D18" s="27" t="n"/>
      <c r="E18" s="27" t="n"/>
      <c r="F18" s="27" t="n"/>
      <c r="G18" s="27" t="n"/>
      <c r="H18" s="28" t="n"/>
      <c r="I18" s="29" t="n"/>
      <c r="J18" s="30">
        <f>IFERROR(IF($A18="","",SUMIFS('Stock Movements'!$F$6:$F$505,'Stock Movements'!$C$6:$C$505,$A18,'Stock Movements'!$E$6:$E$505,"Receipt")),"")</f>
        <v/>
      </c>
      <c r="K18" s="30">
        <f>IFERROR(IF($A18="","",SUMIFS('Stock Movements'!$F$6:$F$505,'Stock Movements'!$C$6:$C$505,$A18,'Stock Movements'!$E$6:$E$505,"Issue")),"")</f>
        <v/>
      </c>
      <c r="L18" s="30">
        <f>IFERROR(IF($A18="","",SUMIFS('Stock Movements'!$G$6:$G$505,'Stock Movements'!$C$6:$C$505,$A18,'Stock Movements'!$E$6:$E$505,"Adjustment Increase")+SUMIFS('Stock Movements'!$G$6:$G$505,'Stock Movements'!$C$6:$C$505,$A18,'Stock Movements'!$E$6:$E$505,"Adjustment Decrease")),"")</f>
        <v/>
      </c>
      <c r="M18" s="30">
        <f>IFERROR(IF($A18="","",$I18+$J18-$K18+$L18),"")</f>
        <v/>
      </c>
      <c r="N18" s="29" t="n"/>
      <c r="O18" s="29" t="n"/>
      <c r="P18" s="30">
        <f>IFERROR(IF($A18="","",IF($V18&lt;&gt;"Yes",0,IF($M18&lt;=$O18,MAX(0,$N18-$M18),0))),"")</f>
        <v/>
      </c>
      <c r="Q18" s="31">
        <f>IFERROR(IF($A18="","",MAX(0,$M18)*$H18),"")</f>
        <v/>
      </c>
      <c r="R18" s="32">
        <f>IFERROR(IF($A18="","",IF($V18&lt;&gt;"Yes","Inactive",IF($M18&lt;=0,"Out of Stock",IF($M18&lt;=$O18,"Reorder Now",IF($M18&lt;$N18,"Below Par","In Stock"))))),"")</f>
        <v/>
      </c>
      <c r="S18" s="33" t="n"/>
      <c r="T18" s="34">
        <f>IFERROR(IF($A18="","",IF($S18="","",$S18+Dashboard!$B$5)),"")</f>
        <v/>
      </c>
      <c r="U18" s="32">
        <f>IFERROR(IF($A18="","",IF($V18&lt;&gt;"Yes","Inactive",IF($S18="","Never Counted",IF($T18&lt;TODAY(),"Overdue",IF($T18&lt;=TODAY()+Dashboard!$B$6,"Due Soon","Current"))))),"")</f>
        <v/>
      </c>
      <c r="V18" s="27" t="n"/>
      <c r="W18" s="35" t="n"/>
    </row>
    <row r="19">
      <c r="A19" s="27" t="n"/>
      <c r="B19" s="27" t="n"/>
      <c r="C19" s="27" t="n"/>
      <c r="D19" s="27" t="n"/>
      <c r="E19" s="27" t="n"/>
      <c r="F19" s="27" t="n"/>
      <c r="G19" s="27" t="n"/>
      <c r="H19" s="28" t="n"/>
      <c r="I19" s="29" t="n"/>
      <c r="J19" s="30">
        <f>IFERROR(IF($A19="","",SUMIFS('Stock Movements'!$F$6:$F$505,'Stock Movements'!$C$6:$C$505,$A19,'Stock Movements'!$E$6:$E$505,"Receipt")),"")</f>
        <v/>
      </c>
      <c r="K19" s="30">
        <f>IFERROR(IF($A19="","",SUMIFS('Stock Movements'!$F$6:$F$505,'Stock Movements'!$C$6:$C$505,$A19,'Stock Movements'!$E$6:$E$505,"Issue")),"")</f>
        <v/>
      </c>
      <c r="L19" s="30">
        <f>IFERROR(IF($A19="","",SUMIFS('Stock Movements'!$G$6:$G$505,'Stock Movements'!$C$6:$C$505,$A19,'Stock Movements'!$E$6:$E$505,"Adjustment Increase")+SUMIFS('Stock Movements'!$G$6:$G$505,'Stock Movements'!$C$6:$C$505,$A19,'Stock Movements'!$E$6:$E$505,"Adjustment Decrease")),"")</f>
        <v/>
      </c>
      <c r="M19" s="30">
        <f>IFERROR(IF($A19="","",$I19+$J19-$K19+$L19),"")</f>
        <v/>
      </c>
      <c r="N19" s="29" t="n"/>
      <c r="O19" s="29" t="n"/>
      <c r="P19" s="30">
        <f>IFERROR(IF($A19="","",IF($V19&lt;&gt;"Yes",0,IF($M19&lt;=$O19,MAX(0,$N19-$M19),0))),"")</f>
        <v/>
      </c>
      <c r="Q19" s="31">
        <f>IFERROR(IF($A19="","",MAX(0,$M19)*$H19),"")</f>
        <v/>
      </c>
      <c r="R19" s="32">
        <f>IFERROR(IF($A19="","",IF($V19&lt;&gt;"Yes","Inactive",IF($M19&lt;=0,"Out of Stock",IF($M19&lt;=$O19,"Reorder Now",IF($M19&lt;$N19,"Below Par","In Stock"))))),"")</f>
        <v/>
      </c>
      <c r="S19" s="33" t="n"/>
      <c r="T19" s="34">
        <f>IFERROR(IF($A19="","",IF($S19="","",$S19+Dashboard!$B$5)),"")</f>
        <v/>
      </c>
      <c r="U19" s="32">
        <f>IFERROR(IF($A19="","",IF($V19&lt;&gt;"Yes","Inactive",IF($S19="","Never Counted",IF($T19&lt;TODAY(),"Overdue",IF($T19&lt;=TODAY()+Dashboard!$B$6,"Due Soon","Current"))))),"")</f>
        <v/>
      </c>
      <c r="V19" s="27" t="n"/>
      <c r="W19" s="35" t="n"/>
    </row>
    <row r="20">
      <c r="A20" s="27" t="n"/>
      <c r="B20" s="27" t="n"/>
      <c r="C20" s="27" t="n"/>
      <c r="D20" s="27" t="n"/>
      <c r="E20" s="27" t="n"/>
      <c r="F20" s="27" t="n"/>
      <c r="G20" s="27" t="n"/>
      <c r="H20" s="28" t="n"/>
      <c r="I20" s="29" t="n"/>
      <c r="J20" s="30">
        <f>IFERROR(IF($A20="","",SUMIFS('Stock Movements'!$F$6:$F$505,'Stock Movements'!$C$6:$C$505,$A20,'Stock Movements'!$E$6:$E$505,"Receipt")),"")</f>
        <v/>
      </c>
      <c r="K20" s="30">
        <f>IFERROR(IF($A20="","",SUMIFS('Stock Movements'!$F$6:$F$505,'Stock Movements'!$C$6:$C$505,$A20,'Stock Movements'!$E$6:$E$505,"Issue")),"")</f>
        <v/>
      </c>
      <c r="L20" s="30">
        <f>IFERROR(IF($A20="","",SUMIFS('Stock Movements'!$G$6:$G$505,'Stock Movements'!$C$6:$C$505,$A20,'Stock Movements'!$E$6:$E$505,"Adjustment Increase")+SUMIFS('Stock Movements'!$G$6:$G$505,'Stock Movements'!$C$6:$C$505,$A20,'Stock Movements'!$E$6:$E$505,"Adjustment Decrease")),"")</f>
        <v/>
      </c>
      <c r="M20" s="30">
        <f>IFERROR(IF($A20="","",$I20+$J20-$K20+$L20),"")</f>
        <v/>
      </c>
      <c r="N20" s="29" t="n"/>
      <c r="O20" s="29" t="n"/>
      <c r="P20" s="30">
        <f>IFERROR(IF($A20="","",IF($V20&lt;&gt;"Yes",0,IF($M20&lt;=$O20,MAX(0,$N20-$M20),0))),"")</f>
        <v/>
      </c>
      <c r="Q20" s="31">
        <f>IFERROR(IF($A20="","",MAX(0,$M20)*$H20),"")</f>
        <v/>
      </c>
      <c r="R20" s="32">
        <f>IFERROR(IF($A20="","",IF($V20&lt;&gt;"Yes","Inactive",IF($M20&lt;=0,"Out of Stock",IF($M20&lt;=$O20,"Reorder Now",IF($M20&lt;$N20,"Below Par","In Stock"))))),"")</f>
        <v/>
      </c>
      <c r="S20" s="33" t="n"/>
      <c r="T20" s="34">
        <f>IFERROR(IF($A20="","",IF($S20="","",$S20+Dashboard!$B$5)),"")</f>
        <v/>
      </c>
      <c r="U20" s="32">
        <f>IFERROR(IF($A20="","",IF($V20&lt;&gt;"Yes","Inactive",IF($S20="","Never Counted",IF($T20&lt;TODAY(),"Overdue",IF($T20&lt;=TODAY()+Dashboard!$B$6,"Due Soon","Current"))))),"")</f>
        <v/>
      </c>
      <c r="V20" s="27" t="n"/>
      <c r="W20" s="35" t="n"/>
    </row>
    <row r="21">
      <c r="A21" s="27" t="n"/>
      <c r="B21" s="27" t="n"/>
      <c r="C21" s="27" t="n"/>
      <c r="D21" s="27" t="n"/>
      <c r="E21" s="27" t="n"/>
      <c r="F21" s="27" t="n"/>
      <c r="G21" s="27" t="n"/>
      <c r="H21" s="28" t="n"/>
      <c r="I21" s="29" t="n"/>
      <c r="J21" s="30">
        <f>IFERROR(IF($A21="","",SUMIFS('Stock Movements'!$F$6:$F$505,'Stock Movements'!$C$6:$C$505,$A21,'Stock Movements'!$E$6:$E$505,"Receipt")),"")</f>
        <v/>
      </c>
      <c r="K21" s="30">
        <f>IFERROR(IF($A21="","",SUMIFS('Stock Movements'!$F$6:$F$505,'Stock Movements'!$C$6:$C$505,$A21,'Stock Movements'!$E$6:$E$505,"Issue")),"")</f>
        <v/>
      </c>
      <c r="L21" s="30">
        <f>IFERROR(IF($A21="","",SUMIFS('Stock Movements'!$G$6:$G$505,'Stock Movements'!$C$6:$C$505,$A21,'Stock Movements'!$E$6:$E$505,"Adjustment Increase")+SUMIFS('Stock Movements'!$G$6:$G$505,'Stock Movements'!$C$6:$C$505,$A21,'Stock Movements'!$E$6:$E$505,"Adjustment Decrease")),"")</f>
        <v/>
      </c>
      <c r="M21" s="30">
        <f>IFERROR(IF($A21="","",$I21+$J21-$K21+$L21),"")</f>
        <v/>
      </c>
      <c r="N21" s="29" t="n"/>
      <c r="O21" s="29" t="n"/>
      <c r="P21" s="30">
        <f>IFERROR(IF($A21="","",IF($V21&lt;&gt;"Yes",0,IF($M21&lt;=$O21,MAX(0,$N21-$M21),0))),"")</f>
        <v/>
      </c>
      <c r="Q21" s="31">
        <f>IFERROR(IF($A21="","",MAX(0,$M21)*$H21),"")</f>
        <v/>
      </c>
      <c r="R21" s="32">
        <f>IFERROR(IF($A21="","",IF($V21&lt;&gt;"Yes","Inactive",IF($M21&lt;=0,"Out of Stock",IF($M21&lt;=$O21,"Reorder Now",IF($M21&lt;$N21,"Below Par","In Stock"))))),"")</f>
        <v/>
      </c>
      <c r="S21" s="33" t="n"/>
      <c r="T21" s="34">
        <f>IFERROR(IF($A21="","",IF($S21="","",$S21+Dashboard!$B$5)),"")</f>
        <v/>
      </c>
      <c r="U21" s="32">
        <f>IFERROR(IF($A21="","",IF($V21&lt;&gt;"Yes","Inactive",IF($S21="","Never Counted",IF($T21&lt;TODAY(),"Overdue",IF($T21&lt;=TODAY()+Dashboard!$B$6,"Due Soon","Current"))))),"")</f>
        <v/>
      </c>
      <c r="V21" s="27" t="n"/>
      <c r="W21" s="35" t="n"/>
    </row>
    <row r="22">
      <c r="A22" s="27" t="n"/>
      <c r="B22" s="27" t="n"/>
      <c r="C22" s="27" t="n"/>
      <c r="D22" s="27" t="n"/>
      <c r="E22" s="27" t="n"/>
      <c r="F22" s="27" t="n"/>
      <c r="G22" s="27" t="n"/>
      <c r="H22" s="28" t="n"/>
      <c r="I22" s="29" t="n"/>
      <c r="J22" s="30">
        <f>IFERROR(IF($A22="","",SUMIFS('Stock Movements'!$F$6:$F$505,'Stock Movements'!$C$6:$C$505,$A22,'Stock Movements'!$E$6:$E$505,"Receipt")),"")</f>
        <v/>
      </c>
      <c r="K22" s="30">
        <f>IFERROR(IF($A22="","",SUMIFS('Stock Movements'!$F$6:$F$505,'Stock Movements'!$C$6:$C$505,$A22,'Stock Movements'!$E$6:$E$505,"Issue")),"")</f>
        <v/>
      </c>
      <c r="L22" s="30">
        <f>IFERROR(IF($A22="","",SUMIFS('Stock Movements'!$G$6:$G$505,'Stock Movements'!$C$6:$C$505,$A22,'Stock Movements'!$E$6:$E$505,"Adjustment Increase")+SUMIFS('Stock Movements'!$G$6:$G$505,'Stock Movements'!$C$6:$C$505,$A22,'Stock Movements'!$E$6:$E$505,"Adjustment Decrease")),"")</f>
        <v/>
      </c>
      <c r="M22" s="30">
        <f>IFERROR(IF($A22="","",$I22+$J22-$K22+$L22),"")</f>
        <v/>
      </c>
      <c r="N22" s="29" t="n"/>
      <c r="O22" s="29" t="n"/>
      <c r="P22" s="30">
        <f>IFERROR(IF($A22="","",IF($V22&lt;&gt;"Yes",0,IF($M22&lt;=$O22,MAX(0,$N22-$M22),0))),"")</f>
        <v/>
      </c>
      <c r="Q22" s="31">
        <f>IFERROR(IF($A22="","",MAX(0,$M22)*$H22),"")</f>
        <v/>
      </c>
      <c r="R22" s="32">
        <f>IFERROR(IF($A22="","",IF($V22&lt;&gt;"Yes","Inactive",IF($M22&lt;=0,"Out of Stock",IF($M22&lt;=$O22,"Reorder Now",IF($M22&lt;$N22,"Below Par","In Stock"))))),"")</f>
        <v/>
      </c>
      <c r="S22" s="33" t="n"/>
      <c r="T22" s="34">
        <f>IFERROR(IF($A22="","",IF($S22="","",$S22+Dashboard!$B$5)),"")</f>
        <v/>
      </c>
      <c r="U22" s="32">
        <f>IFERROR(IF($A22="","",IF($V22&lt;&gt;"Yes","Inactive",IF($S22="","Never Counted",IF($T22&lt;TODAY(),"Overdue",IF($T22&lt;=TODAY()+Dashboard!$B$6,"Due Soon","Current"))))),"")</f>
        <v/>
      </c>
      <c r="V22" s="27" t="n"/>
      <c r="W22" s="35" t="n"/>
    </row>
    <row r="23">
      <c r="A23" s="27" t="n"/>
      <c r="B23" s="27" t="n"/>
      <c r="C23" s="27" t="n"/>
      <c r="D23" s="27" t="n"/>
      <c r="E23" s="27" t="n"/>
      <c r="F23" s="27" t="n"/>
      <c r="G23" s="27" t="n"/>
      <c r="H23" s="28" t="n"/>
      <c r="I23" s="29" t="n"/>
      <c r="J23" s="30">
        <f>IFERROR(IF($A23="","",SUMIFS('Stock Movements'!$F$6:$F$505,'Stock Movements'!$C$6:$C$505,$A23,'Stock Movements'!$E$6:$E$505,"Receipt")),"")</f>
        <v/>
      </c>
      <c r="K23" s="30">
        <f>IFERROR(IF($A23="","",SUMIFS('Stock Movements'!$F$6:$F$505,'Stock Movements'!$C$6:$C$505,$A23,'Stock Movements'!$E$6:$E$505,"Issue")),"")</f>
        <v/>
      </c>
      <c r="L23" s="30">
        <f>IFERROR(IF($A23="","",SUMIFS('Stock Movements'!$G$6:$G$505,'Stock Movements'!$C$6:$C$505,$A23,'Stock Movements'!$E$6:$E$505,"Adjustment Increase")+SUMIFS('Stock Movements'!$G$6:$G$505,'Stock Movements'!$C$6:$C$505,$A23,'Stock Movements'!$E$6:$E$505,"Adjustment Decrease")),"")</f>
        <v/>
      </c>
      <c r="M23" s="30">
        <f>IFERROR(IF($A23="","",$I23+$J23-$K23+$L23),"")</f>
        <v/>
      </c>
      <c r="N23" s="29" t="n"/>
      <c r="O23" s="29" t="n"/>
      <c r="P23" s="30">
        <f>IFERROR(IF($A23="","",IF($V23&lt;&gt;"Yes",0,IF($M23&lt;=$O23,MAX(0,$N23-$M23),0))),"")</f>
        <v/>
      </c>
      <c r="Q23" s="31">
        <f>IFERROR(IF($A23="","",MAX(0,$M23)*$H23),"")</f>
        <v/>
      </c>
      <c r="R23" s="32">
        <f>IFERROR(IF($A23="","",IF($V23&lt;&gt;"Yes","Inactive",IF($M23&lt;=0,"Out of Stock",IF($M23&lt;=$O23,"Reorder Now",IF($M23&lt;$N23,"Below Par","In Stock"))))),"")</f>
        <v/>
      </c>
      <c r="S23" s="33" t="n"/>
      <c r="T23" s="34">
        <f>IFERROR(IF($A23="","",IF($S23="","",$S23+Dashboard!$B$5)),"")</f>
        <v/>
      </c>
      <c r="U23" s="32">
        <f>IFERROR(IF($A23="","",IF($V23&lt;&gt;"Yes","Inactive",IF($S23="","Never Counted",IF($T23&lt;TODAY(),"Overdue",IF($T23&lt;=TODAY()+Dashboard!$B$6,"Due Soon","Current"))))),"")</f>
        <v/>
      </c>
      <c r="V23" s="27" t="n"/>
      <c r="W23" s="35" t="n"/>
    </row>
    <row r="24">
      <c r="A24" s="27" t="n"/>
      <c r="B24" s="27" t="n"/>
      <c r="C24" s="27" t="n"/>
      <c r="D24" s="27" t="n"/>
      <c r="E24" s="27" t="n"/>
      <c r="F24" s="27" t="n"/>
      <c r="G24" s="27" t="n"/>
      <c r="H24" s="28" t="n"/>
      <c r="I24" s="29" t="n"/>
      <c r="J24" s="30">
        <f>IFERROR(IF($A24="","",SUMIFS('Stock Movements'!$F$6:$F$505,'Stock Movements'!$C$6:$C$505,$A24,'Stock Movements'!$E$6:$E$505,"Receipt")),"")</f>
        <v/>
      </c>
      <c r="K24" s="30">
        <f>IFERROR(IF($A24="","",SUMIFS('Stock Movements'!$F$6:$F$505,'Stock Movements'!$C$6:$C$505,$A24,'Stock Movements'!$E$6:$E$505,"Issue")),"")</f>
        <v/>
      </c>
      <c r="L24" s="30">
        <f>IFERROR(IF($A24="","",SUMIFS('Stock Movements'!$G$6:$G$505,'Stock Movements'!$C$6:$C$505,$A24,'Stock Movements'!$E$6:$E$505,"Adjustment Increase")+SUMIFS('Stock Movements'!$G$6:$G$505,'Stock Movements'!$C$6:$C$505,$A24,'Stock Movements'!$E$6:$E$505,"Adjustment Decrease")),"")</f>
        <v/>
      </c>
      <c r="M24" s="30">
        <f>IFERROR(IF($A24="","",$I24+$J24-$K24+$L24),"")</f>
        <v/>
      </c>
      <c r="N24" s="29" t="n"/>
      <c r="O24" s="29" t="n"/>
      <c r="P24" s="30">
        <f>IFERROR(IF($A24="","",IF($V24&lt;&gt;"Yes",0,IF($M24&lt;=$O24,MAX(0,$N24-$M24),0))),"")</f>
        <v/>
      </c>
      <c r="Q24" s="31">
        <f>IFERROR(IF($A24="","",MAX(0,$M24)*$H24),"")</f>
        <v/>
      </c>
      <c r="R24" s="32">
        <f>IFERROR(IF($A24="","",IF($V24&lt;&gt;"Yes","Inactive",IF($M24&lt;=0,"Out of Stock",IF($M24&lt;=$O24,"Reorder Now",IF($M24&lt;$N24,"Below Par","In Stock"))))),"")</f>
        <v/>
      </c>
      <c r="S24" s="33" t="n"/>
      <c r="T24" s="34">
        <f>IFERROR(IF($A24="","",IF($S24="","",$S24+Dashboard!$B$5)),"")</f>
        <v/>
      </c>
      <c r="U24" s="32">
        <f>IFERROR(IF($A24="","",IF($V24&lt;&gt;"Yes","Inactive",IF($S24="","Never Counted",IF($T24&lt;TODAY(),"Overdue",IF($T24&lt;=TODAY()+Dashboard!$B$6,"Due Soon","Current"))))),"")</f>
        <v/>
      </c>
      <c r="V24" s="27" t="n"/>
      <c r="W24" s="35" t="n"/>
    </row>
    <row r="25">
      <c r="A25" s="27" t="n"/>
      <c r="B25" s="27" t="n"/>
      <c r="C25" s="27" t="n"/>
      <c r="D25" s="27" t="n"/>
      <c r="E25" s="27" t="n"/>
      <c r="F25" s="27" t="n"/>
      <c r="G25" s="27" t="n"/>
      <c r="H25" s="28" t="n"/>
      <c r="I25" s="29" t="n"/>
      <c r="J25" s="30">
        <f>IFERROR(IF($A25="","",SUMIFS('Stock Movements'!$F$6:$F$505,'Stock Movements'!$C$6:$C$505,$A25,'Stock Movements'!$E$6:$E$505,"Receipt")),"")</f>
        <v/>
      </c>
      <c r="K25" s="30">
        <f>IFERROR(IF($A25="","",SUMIFS('Stock Movements'!$F$6:$F$505,'Stock Movements'!$C$6:$C$505,$A25,'Stock Movements'!$E$6:$E$505,"Issue")),"")</f>
        <v/>
      </c>
      <c r="L25" s="30">
        <f>IFERROR(IF($A25="","",SUMIFS('Stock Movements'!$G$6:$G$505,'Stock Movements'!$C$6:$C$505,$A25,'Stock Movements'!$E$6:$E$505,"Adjustment Increase")+SUMIFS('Stock Movements'!$G$6:$G$505,'Stock Movements'!$C$6:$C$505,$A25,'Stock Movements'!$E$6:$E$505,"Adjustment Decrease")),"")</f>
        <v/>
      </c>
      <c r="M25" s="30">
        <f>IFERROR(IF($A25="","",$I25+$J25-$K25+$L25),"")</f>
        <v/>
      </c>
      <c r="N25" s="29" t="n"/>
      <c r="O25" s="29" t="n"/>
      <c r="P25" s="30">
        <f>IFERROR(IF($A25="","",IF($V25&lt;&gt;"Yes",0,IF($M25&lt;=$O25,MAX(0,$N25-$M25),0))),"")</f>
        <v/>
      </c>
      <c r="Q25" s="31">
        <f>IFERROR(IF($A25="","",MAX(0,$M25)*$H25),"")</f>
        <v/>
      </c>
      <c r="R25" s="32">
        <f>IFERROR(IF($A25="","",IF($V25&lt;&gt;"Yes","Inactive",IF($M25&lt;=0,"Out of Stock",IF($M25&lt;=$O25,"Reorder Now",IF($M25&lt;$N25,"Below Par","In Stock"))))),"")</f>
        <v/>
      </c>
      <c r="S25" s="33" t="n"/>
      <c r="T25" s="34">
        <f>IFERROR(IF($A25="","",IF($S25="","",$S25+Dashboard!$B$5)),"")</f>
        <v/>
      </c>
      <c r="U25" s="32">
        <f>IFERROR(IF($A25="","",IF($V25&lt;&gt;"Yes","Inactive",IF($S25="","Never Counted",IF($T25&lt;TODAY(),"Overdue",IF($T25&lt;=TODAY()+Dashboard!$B$6,"Due Soon","Current"))))),"")</f>
        <v/>
      </c>
      <c r="V25" s="27" t="n"/>
      <c r="W25" s="35" t="n"/>
    </row>
    <row r="26">
      <c r="A26" s="27" t="n"/>
      <c r="B26" s="27" t="n"/>
      <c r="C26" s="27" t="n"/>
      <c r="D26" s="27" t="n"/>
      <c r="E26" s="27" t="n"/>
      <c r="F26" s="27" t="n"/>
      <c r="G26" s="27" t="n"/>
      <c r="H26" s="28" t="n"/>
      <c r="I26" s="29" t="n"/>
      <c r="J26" s="30">
        <f>IFERROR(IF($A26="","",SUMIFS('Stock Movements'!$F$6:$F$505,'Stock Movements'!$C$6:$C$505,$A26,'Stock Movements'!$E$6:$E$505,"Receipt")),"")</f>
        <v/>
      </c>
      <c r="K26" s="30">
        <f>IFERROR(IF($A26="","",SUMIFS('Stock Movements'!$F$6:$F$505,'Stock Movements'!$C$6:$C$505,$A26,'Stock Movements'!$E$6:$E$505,"Issue")),"")</f>
        <v/>
      </c>
      <c r="L26" s="30">
        <f>IFERROR(IF($A26="","",SUMIFS('Stock Movements'!$G$6:$G$505,'Stock Movements'!$C$6:$C$505,$A26,'Stock Movements'!$E$6:$E$505,"Adjustment Increase")+SUMIFS('Stock Movements'!$G$6:$G$505,'Stock Movements'!$C$6:$C$505,$A26,'Stock Movements'!$E$6:$E$505,"Adjustment Decrease")),"")</f>
        <v/>
      </c>
      <c r="M26" s="30">
        <f>IFERROR(IF($A26="","",$I26+$J26-$K26+$L26),"")</f>
        <v/>
      </c>
      <c r="N26" s="29" t="n"/>
      <c r="O26" s="29" t="n"/>
      <c r="P26" s="30">
        <f>IFERROR(IF($A26="","",IF($V26&lt;&gt;"Yes",0,IF($M26&lt;=$O26,MAX(0,$N26-$M26),0))),"")</f>
        <v/>
      </c>
      <c r="Q26" s="31">
        <f>IFERROR(IF($A26="","",MAX(0,$M26)*$H26),"")</f>
        <v/>
      </c>
      <c r="R26" s="32">
        <f>IFERROR(IF($A26="","",IF($V26&lt;&gt;"Yes","Inactive",IF($M26&lt;=0,"Out of Stock",IF($M26&lt;=$O26,"Reorder Now",IF($M26&lt;$N26,"Below Par","In Stock"))))),"")</f>
        <v/>
      </c>
      <c r="S26" s="33" t="n"/>
      <c r="T26" s="34">
        <f>IFERROR(IF($A26="","",IF($S26="","",$S26+Dashboard!$B$5)),"")</f>
        <v/>
      </c>
      <c r="U26" s="32">
        <f>IFERROR(IF($A26="","",IF($V26&lt;&gt;"Yes","Inactive",IF($S26="","Never Counted",IF($T26&lt;TODAY(),"Overdue",IF($T26&lt;=TODAY()+Dashboard!$B$6,"Due Soon","Current"))))),"")</f>
        <v/>
      </c>
      <c r="V26" s="27" t="n"/>
      <c r="W26" s="35" t="n"/>
    </row>
    <row r="27">
      <c r="A27" s="27" t="n"/>
      <c r="B27" s="27" t="n"/>
      <c r="C27" s="27" t="n"/>
      <c r="D27" s="27" t="n"/>
      <c r="E27" s="27" t="n"/>
      <c r="F27" s="27" t="n"/>
      <c r="G27" s="27" t="n"/>
      <c r="H27" s="28" t="n"/>
      <c r="I27" s="29" t="n"/>
      <c r="J27" s="30">
        <f>IFERROR(IF($A27="","",SUMIFS('Stock Movements'!$F$6:$F$505,'Stock Movements'!$C$6:$C$505,$A27,'Stock Movements'!$E$6:$E$505,"Receipt")),"")</f>
        <v/>
      </c>
      <c r="K27" s="30">
        <f>IFERROR(IF($A27="","",SUMIFS('Stock Movements'!$F$6:$F$505,'Stock Movements'!$C$6:$C$505,$A27,'Stock Movements'!$E$6:$E$505,"Issue")),"")</f>
        <v/>
      </c>
      <c r="L27" s="30">
        <f>IFERROR(IF($A27="","",SUMIFS('Stock Movements'!$G$6:$G$505,'Stock Movements'!$C$6:$C$505,$A27,'Stock Movements'!$E$6:$E$505,"Adjustment Increase")+SUMIFS('Stock Movements'!$G$6:$G$505,'Stock Movements'!$C$6:$C$505,$A27,'Stock Movements'!$E$6:$E$505,"Adjustment Decrease")),"")</f>
        <v/>
      </c>
      <c r="M27" s="30">
        <f>IFERROR(IF($A27="","",$I27+$J27-$K27+$L27),"")</f>
        <v/>
      </c>
      <c r="N27" s="29" t="n"/>
      <c r="O27" s="29" t="n"/>
      <c r="P27" s="30">
        <f>IFERROR(IF($A27="","",IF($V27&lt;&gt;"Yes",0,IF($M27&lt;=$O27,MAX(0,$N27-$M27),0))),"")</f>
        <v/>
      </c>
      <c r="Q27" s="31">
        <f>IFERROR(IF($A27="","",MAX(0,$M27)*$H27),"")</f>
        <v/>
      </c>
      <c r="R27" s="32">
        <f>IFERROR(IF($A27="","",IF($V27&lt;&gt;"Yes","Inactive",IF($M27&lt;=0,"Out of Stock",IF($M27&lt;=$O27,"Reorder Now",IF($M27&lt;$N27,"Below Par","In Stock"))))),"")</f>
        <v/>
      </c>
      <c r="S27" s="33" t="n"/>
      <c r="T27" s="34">
        <f>IFERROR(IF($A27="","",IF($S27="","",$S27+Dashboard!$B$5)),"")</f>
        <v/>
      </c>
      <c r="U27" s="32">
        <f>IFERROR(IF($A27="","",IF($V27&lt;&gt;"Yes","Inactive",IF($S27="","Never Counted",IF($T27&lt;TODAY(),"Overdue",IF($T27&lt;=TODAY()+Dashboard!$B$6,"Due Soon","Current"))))),"")</f>
        <v/>
      </c>
      <c r="V27" s="27" t="n"/>
      <c r="W27" s="35" t="n"/>
    </row>
    <row r="28">
      <c r="A28" s="27" t="n"/>
      <c r="B28" s="27" t="n"/>
      <c r="C28" s="27" t="n"/>
      <c r="D28" s="27" t="n"/>
      <c r="E28" s="27" t="n"/>
      <c r="F28" s="27" t="n"/>
      <c r="G28" s="27" t="n"/>
      <c r="H28" s="28" t="n"/>
      <c r="I28" s="29" t="n"/>
      <c r="J28" s="30">
        <f>IFERROR(IF($A28="","",SUMIFS('Stock Movements'!$F$6:$F$505,'Stock Movements'!$C$6:$C$505,$A28,'Stock Movements'!$E$6:$E$505,"Receipt")),"")</f>
        <v/>
      </c>
      <c r="K28" s="30">
        <f>IFERROR(IF($A28="","",SUMIFS('Stock Movements'!$F$6:$F$505,'Stock Movements'!$C$6:$C$505,$A28,'Stock Movements'!$E$6:$E$505,"Issue")),"")</f>
        <v/>
      </c>
      <c r="L28" s="30">
        <f>IFERROR(IF($A28="","",SUMIFS('Stock Movements'!$G$6:$G$505,'Stock Movements'!$C$6:$C$505,$A28,'Stock Movements'!$E$6:$E$505,"Adjustment Increase")+SUMIFS('Stock Movements'!$G$6:$G$505,'Stock Movements'!$C$6:$C$505,$A28,'Stock Movements'!$E$6:$E$505,"Adjustment Decrease")),"")</f>
        <v/>
      </c>
      <c r="M28" s="30">
        <f>IFERROR(IF($A28="","",$I28+$J28-$K28+$L28),"")</f>
        <v/>
      </c>
      <c r="N28" s="29" t="n"/>
      <c r="O28" s="29" t="n"/>
      <c r="P28" s="30">
        <f>IFERROR(IF($A28="","",IF($V28&lt;&gt;"Yes",0,IF($M28&lt;=$O28,MAX(0,$N28-$M28),0))),"")</f>
        <v/>
      </c>
      <c r="Q28" s="31">
        <f>IFERROR(IF($A28="","",MAX(0,$M28)*$H28),"")</f>
        <v/>
      </c>
      <c r="R28" s="32">
        <f>IFERROR(IF($A28="","",IF($V28&lt;&gt;"Yes","Inactive",IF($M28&lt;=0,"Out of Stock",IF($M28&lt;=$O28,"Reorder Now",IF($M28&lt;$N28,"Below Par","In Stock"))))),"")</f>
        <v/>
      </c>
      <c r="S28" s="33" t="n"/>
      <c r="T28" s="34">
        <f>IFERROR(IF($A28="","",IF($S28="","",$S28+Dashboard!$B$5)),"")</f>
        <v/>
      </c>
      <c r="U28" s="32">
        <f>IFERROR(IF($A28="","",IF($V28&lt;&gt;"Yes","Inactive",IF($S28="","Never Counted",IF($T28&lt;TODAY(),"Overdue",IF($T28&lt;=TODAY()+Dashboard!$B$6,"Due Soon","Current"))))),"")</f>
        <v/>
      </c>
      <c r="V28" s="27" t="n"/>
      <c r="W28" s="35" t="n"/>
    </row>
    <row r="29">
      <c r="A29" s="27" t="n"/>
      <c r="B29" s="27" t="n"/>
      <c r="C29" s="27" t="n"/>
      <c r="D29" s="27" t="n"/>
      <c r="E29" s="27" t="n"/>
      <c r="F29" s="27" t="n"/>
      <c r="G29" s="27" t="n"/>
      <c r="H29" s="28" t="n"/>
      <c r="I29" s="29" t="n"/>
      <c r="J29" s="30">
        <f>IFERROR(IF($A29="","",SUMIFS('Stock Movements'!$F$6:$F$505,'Stock Movements'!$C$6:$C$505,$A29,'Stock Movements'!$E$6:$E$505,"Receipt")),"")</f>
        <v/>
      </c>
      <c r="K29" s="30">
        <f>IFERROR(IF($A29="","",SUMIFS('Stock Movements'!$F$6:$F$505,'Stock Movements'!$C$6:$C$505,$A29,'Stock Movements'!$E$6:$E$505,"Issue")),"")</f>
        <v/>
      </c>
      <c r="L29" s="30">
        <f>IFERROR(IF($A29="","",SUMIFS('Stock Movements'!$G$6:$G$505,'Stock Movements'!$C$6:$C$505,$A29,'Stock Movements'!$E$6:$E$505,"Adjustment Increase")+SUMIFS('Stock Movements'!$G$6:$G$505,'Stock Movements'!$C$6:$C$505,$A29,'Stock Movements'!$E$6:$E$505,"Adjustment Decrease")),"")</f>
        <v/>
      </c>
      <c r="M29" s="30">
        <f>IFERROR(IF($A29="","",$I29+$J29-$K29+$L29),"")</f>
        <v/>
      </c>
      <c r="N29" s="29" t="n"/>
      <c r="O29" s="29" t="n"/>
      <c r="P29" s="30">
        <f>IFERROR(IF($A29="","",IF($V29&lt;&gt;"Yes",0,IF($M29&lt;=$O29,MAX(0,$N29-$M29),0))),"")</f>
        <v/>
      </c>
      <c r="Q29" s="31">
        <f>IFERROR(IF($A29="","",MAX(0,$M29)*$H29),"")</f>
        <v/>
      </c>
      <c r="R29" s="32">
        <f>IFERROR(IF($A29="","",IF($V29&lt;&gt;"Yes","Inactive",IF($M29&lt;=0,"Out of Stock",IF($M29&lt;=$O29,"Reorder Now",IF($M29&lt;$N29,"Below Par","In Stock"))))),"")</f>
        <v/>
      </c>
      <c r="S29" s="33" t="n"/>
      <c r="T29" s="34">
        <f>IFERROR(IF($A29="","",IF($S29="","",$S29+Dashboard!$B$5)),"")</f>
        <v/>
      </c>
      <c r="U29" s="32">
        <f>IFERROR(IF($A29="","",IF($V29&lt;&gt;"Yes","Inactive",IF($S29="","Never Counted",IF($T29&lt;TODAY(),"Overdue",IF($T29&lt;=TODAY()+Dashboard!$B$6,"Due Soon","Current"))))),"")</f>
        <v/>
      </c>
      <c r="V29" s="27" t="n"/>
      <c r="W29" s="35" t="n"/>
    </row>
    <row r="30">
      <c r="A30" s="27" t="n"/>
      <c r="B30" s="27" t="n"/>
      <c r="C30" s="27" t="n"/>
      <c r="D30" s="27" t="n"/>
      <c r="E30" s="27" t="n"/>
      <c r="F30" s="27" t="n"/>
      <c r="G30" s="27" t="n"/>
      <c r="H30" s="28" t="n"/>
      <c r="I30" s="29" t="n"/>
      <c r="J30" s="30">
        <f>IFERROR(IF($A30="","",SUMIFS('Stock Movements'!$F$6:$F$505,'Stock Movements'!$C$6:$C$505,$A30,'Stock Movements'!$E$6:$E$505,"Receipt")),"")</f>
        <v/>
      </c>
      <c r="K30" s="30">
        <f>IFERROR(IF($A30="","",SUMIFS('Stock Movements'!$F$6:$F$505,'Stock Movements'!$C$6:$C$505,$A30,'Stock Movements'!$E$6:$E$505,"Issue")),"")</f>
        <v/>
      </c>
      <c r="L30" s="30">
        <f>IFERROR(IF($A30="","",SUMIFS('Stock Movements'!$G$6:$G$505,'Stock Movements'!$C$6:$C$505,$A30,'Stock Movements'!$E$6:$E$505,"Adjustment Increase")+SUMIFS('Stock Movements'!$G$6:$G$505,'Stock Movements'!$C$6:$C$505,$A30,'Stock Movements'!$E$6:$E$505,"Adjustment Decrease")),"")</f>
        <v/>
      </c>
      <c r="M30" s="30">
        <f>IFERROR(IF($A30="","",$I30+$J30-$K30+$L30),"")</f>
        <v/>
      </c>
      <c r="N30" s="29" t="n"/>
      <c r="O30" s="29" t="n"/>
      <c r="P30" s="30">
        <f>IFERROR(IF($A30="","",IF($V30&lt;&gt;"Yes",0,IF($M30&lt;=$O30,MAX(0,$N30-$M30),0))),"")</f>
        <v/>
      </c>
      <c r="Q30" s="31">
        <f>IFERROR(IF($A30="","",MAX(0,$M30)*$H30),"")</f>
        <v/>
      </c>
      <c r="R30" s="32">
        <f>IFERROR(IF($A30="","",IF($V30&lt;&gt;"Yes","Inactive",IF($M30&lt;=0,"Out of Stock",IF($M30&lt;=$O30,"Reorder Now",IF($M30&lt;$N30,"Below Par","In Stock"))))),"")</f>
        <v/>
      </c>
      <c r="S30" s="33" t="n"/>
      <c r="T30" s="34">
        <f>IFERROR(IF($A30="","",IF($S30="","",$S30+Dashboard!$B$5)),"")</f>
        <v/>
      </c>
      <c r="U30" s="32">
        <f>IFERROR(IF($A30="","",IF($V30&lt;&gt;"Yes","Inactive",IF($S30="","Never Counted",IF($T30&lt;TODAY(),"Overdue",IF($T30&lt;=TODAY()+Dashboard!$B$6,"Due Soon","Current"))))),"")</f>
        <v/>
      </c>
      <c r="V30" s="27" t="n"/>
      <c r="W30" s="35" t="n"/>
    </row>
    <row r="31">
      <c r="A31" s="27" t="n"/>
      <c r="B31" s="27" t="n"/>
      <c r="C31" s="27" t="n"/>
      <c r="D31" s="27" t="n"/>
      <c r="E31" s="27" t="n"/>
      <c r="F31" s="27" t="n"/>
      <c r="G31" s="27" t="n"/>
      <c r="H31" s="28" t="n"/>
      <c r="I31" s="29" t="n"/>
      <c r="J31" s="30">
        <f>IFERROR(IF($A31="","",SUMIFS('Stock Movements'!$F$6:$F$505,'Stock Movements'!$C$6:$C$505,$A31,'Stock Movements'!$E$6:$E$505,"Receipt")),"")</f>
        <v/>
      </c>
      <c r="K31" s="30">
        <f>IFERROR(IF($A31="","",SUMIFS('Stock Movements'!$F$6:$F$505,'Stock Movements'!$C$6:$C$505,$A31,'Stock Movements'!$E$6:$E$505,"Issue")),"")</f>
        <v/>
      </c>
      <c r="L31" s="30">
        <f>IFERROR(IF($A31="","",SUMIFS('Stock Movements'!$G$6:$G$505,'Stock Movements'!$C$6:$C$505,$A31,'Stock Movements'!$E$6:$E$505,"Adjustment Increase")+SUMIFS('Stock Movements'!$G$6:$G$505,'Stock Movements'!$C$6:$C$505,$A31,'Stock Movements'!$E$6:$E$505,"Adjustment Decrease")),"")</f>
        <v/>
      </c>
      <c r="M31" s="30">
        <f>IFERROR(IF($A31="","",$I31+$J31-$K31+$L31),"")</f>
        <v/>
      </c>
      <c r="N31" s="29" t="n"/>
      <c r="O31" s="29" t="n"/>
      <c r="P31" s="30">
        <f>IFERROR(IF($A31="","",IF($V31&lt;&gt;"Yes",0,IF($M31&lt;=$O31,MAX(0,$N31-$M31),0))),"")</f>
        <v/>
      </c>
      <c r="Q31" s="31">
        <f>IFERROR(IF($A31="","",MAX(0,$M31)*$H31),"")</f>
        <v/>
      </c>
      <c r="R31" s="32">
        <f>IFERROR(IF($A31="","",IF($V31&lt;&gt;"Yes","Inactive",IF($M31&lt;=0,"Out of Stock",IF($M31&lt;=$O31,"Reorder Now",IF($M31&lt;$N31,"Below Par","In Stock"))))),"")</f>
        <v/>
      </c>
      <c r="S31" s="33" t="n"/>
      <c r="T31" s="34">
        <f>IFERROR(IF($A31="","",IF($S31="","",$S31+Dashboard!$B$5)),"")</f>
        <v/>
      </c>
      <c r="U31" s="32">
        <f>IFERROR(IF($A31="","",IF($V31&lt;&gt;"Yes","Inactive",IF($S31="","Never Counted",IF($T31&lt;TODAY(),"Overdue",IF($T31&lt;=TODAY()+Dashboard!$B$6,"Due Soon","Current"))))),"")</f>
        <v/>
      </c>
      <c r="V31" s="27" t="n"/>
      <c r="W31" s="35" t="n"/>
    </row>
    <row r="32">
      <c r="A32" s="27" t="n"/>
      <c r="B32" s="27" t="n"/>
      <c r="C32" s="27" t="n"/>
      <c r="D32" s="27" t="n"/>
      <c r="E32" s="27" t="n"/>
      <c r="F32" s="27" t="n"/>
      <c r="G32" s="27" t="n"/>
      <c r="H32" s="28" t="n"/>
      <c r="I32" s="29" t="n"/>
      <c r="J32" s="30">
        <f>IFERROR(IF($A32="","",SUMIFS('Stock Movements'!$F$6:$F$505,'Stock Movements'!$C$6:$C$505,$A32,'Stock Movements'!$E$6:$E$505,"Receipt")),"")</f>
        <v/>
      </c>
      <c r="K32" s="30">
        <f>IFERROR(IF($A32="","",SUMIFS('Stock Movements'!$F$6:$F$505,'Stock Movements'!$C$6:$C$505,$A32,'Stock Movements'!$E$6:$E$505,"Issue")),"")</f>
        <v/>
      </c>
      <c r="L32" s="30">
        <f>IFERROR(IF($A32="","",SUMIFS('Stock Movements'!$G$6:$G$505,'Stock Movements'!$C$6:$C$505,$A32,'Stock Movements'!$E$6:$E$505,"Adjustment Increase")+SUMIFS('Stock Movements'!$G$6:$G$505,'Stock Movements'!$C$6:$C$505,$A32,'Stock Movements'!$E$6:$E$505,"Adjustment Decrease")),"")</f>
        <v/>
      </c>
      <c r="M32" s="30">
        <f>IFERROR(IF($A32="","",$I32+$J32-$K32+$L32),"")</f>
        <v/>
      </c>
      <c r="N32" s="29" t="n"/>
      <c r="O32" s="29" t="n"/>
      <c r="P32" s="30">
        <f>IFERROR(IF($A32="","",IF($V32&lt;&gt;"Yes",0,IF($M32&lt;=$O32,MAX(0,$N32-$M32),0))),"")</f>
        <v/>
      </c>
      <c r="Q32" s="31">
        <f>IFERROR(IF($A32="","",MAX(0,$M32)*$H32),"")</f>
        <v/>
      </c>
      <c r="R32" s="32">
        <f>IFERROR(IF($A32="","",IF($V32&lt;&gt;"Yes","Inactive",IF($M32&lt;=0,"Out of Stock",IF($M32&lt;=$O32,"Reorder Now",IF($M32&lt;$N32,"Below Par","In Stock"))))),"")</f>
        <v/>
      </c>
      <c r="S32" s="33" t="n"/>
      <c r="T32" s="34">
        <f>IFERROR(IF($A32="","",IF($S32="","",$S32+Dashboard!$B$5)),"")</f>
        <v/>
      </c>
      <c r="U32" s="32">
        <f>IFERROR(IF($A32="","",IF($V32&lt;&gt;"Yes","Inactive",IF($S32="","Never Counted",IF($T32&lt;TODAY(),"Overdue",IF($T32&lt;=TODAY()+Dashboard!$B$6,"Due Soon","Current"))))),"")</f>
        <v/>
      </c>
      <c r="V32" s="27" t="n"/>
      <c r="W32" s="35" t="n"/>
    </row>
    <row r="33">
      <c r="A33" s="27" t="n"/>
      <c r="B33" s="27" t="n"/>
      <c r="C33" s="27" t="n"/>
      <c r="D33" s="27" t="n"/>
      <c r="E33" s="27" t="n"/>
      <c r="F33" s="27" t="n"/>
      <c r="G33" s="27" t="n"/>
      <c r="H33" s="28" t="n"/>
      <c r="I33" s="29" t="n"/>
      <c r="J33" s="30">
        <f>IFERROR(IF($A33="","",SUMIFS('Stock Movements'!$F$6:$F$505,'Stock Movements'!$C$6:$C$505,$A33,'Stock Movements'!$E$6:$E$505,"Receipt")),"")</f>
        <v/>
      </c>
      <c r="K33" s="30">
        <f>IFERROR(IF($A33="","",SUMIFS('Stock Movements'!$F$6:$F$505,'Stock Movements'!$C$6:$C$505,$A33,'Stock Movements'!$E$6:$E$505,"Issue")),"")</f>
        <v/>
      </c>
      <c r="L33" s="30">
        <f>IFERROR(IF($A33="","",SUMIFS('Stock Movements'!$G$6:$G$505,'Stock Movements'!$C$6:$C$505,$A33,'Stock Movements'!$E$6:$E$505,"Adjustment Increase")+SUMIFS('Stock Movements'!$G$6:$G$505,'Stock Movements'!$C$6:$C$505,$A33,'Stock Movements'!$E$6:$E$505,"Adjustment Decrease")),"")</f>
        <v/>
      </c>
      <c r="M33" s="30">
        <f>IFERROR(IF($A33="","",$I33+$J33-$K33+$L33),"")</f>
        <v/>
      </c>
      <c r="N33" s="29" t="n"/>
      <c r="O33" s="29" t="n"/>
      <c r="P33" s="30">
        <f>IFERROR(IF($A33="","",IF($V33&lt;&gt;"Yes",0,IF($M33&lt;=$O33,MAX(0,$N33-$M33),0))),"")</f>
        <v/>
      </c>
      <c r="Q33" s="31">
        <f>IFERROR(IF($A33="","",MAX(0,$M33)*$H33),"")</f>
        <v/>
      </c>
      <c r="R33" s="32">
        <f>IFERROR(IF($A33="","",IF($V33&lt;&gt;"Yes","Inactive",IF($M33&lt;=0,"Out of Stock",IF($M33&lt;=$O33,"Reorder Now",IF($M33&lt;$N33,"Below Par","In Stock"))))),"")</f>
        <v/>
      </c>
      <c r="S33" s="33" t="n"/>
      <c r="T33" s="34">
        <f>IFERROR(IF($A33="","",IF($S33="","",$S33+Dashboard!$B$5)),"")</f>
        <v/>
      </c>
      <c r="U33" s="32">
        <f>IFERROR(IF($A33="","",IF($V33&lt;&gt;"Yes","Inactive",IF($S33="","Never Counted",IF($T33&lt;TODAY(),"Overdue",IF($T33&lt;=TODAY()+Dashboard!$B$6,"Due Soon","Current"))))),"")</f>
        <v/>
      </c>
      <c r="V33" s="27" t="n"/>
      <c r="W33" s="35" t="n"/>
    </row>
    <row r="34">
      <c r="A34" s="27" t="n"/>
      <c r="B34" s="27" t="n"/>
      <c r="C34" s="27" t="n"/>
      <c r="D34" s="27" t="n"/>
      <c r="E34" s="27" t="n"/>
      <c r="F34" s="27" t="n"/>
      <c r="G34" s="27" t="n"/>
      <c r="H34" s="28" t="n"/>
      <c r="I34" s="29" t="n"/>
      <c r="J34" s="30">
        <f>IFERROR(IF($A34="","",SUMIFS('Stock Movements'!$F$6:$F$505,'Stock Movements'!$C$6:$C$505,$A34,'Stock Movements'!$E$6:$E$505,"Receipt")),"")</f>
        <v/>
      </c>
      <c r="K34" s="30">
        <f>IFERROR(IF($A34="","",SUMIFS('Stock Movements'!$F$6:$F$505,'Stock Movements'!$C$6:$C$505,$A34,'Stock Movements'!$E$6:$E$505,"Issue")),"")</f>
        <v/>
      </c>
      <c r="L34" s="30">
        <f>IFERROR(IF($A34="","",SUMIFS('Stock Movements'!$G$6:$G$505,'Stock Movements'!$C$6:$C$505,$A34,'Stock Movements'!$E$6:$E$505,"Adjustment Increase")+SUMIFS('Stock Movements'!$G$6:$G$505,'Stock Movements'!$C$6:$C$505,$A34,'Stock Movements'!$E$6:$E$505,"Adjustment Decrease")),"")</f>
        <v/>
      </c>
      <c r="M34" s="30">
        <f>IFERROR(IF($A34="","",$I34+$J34-$K34+$L34),"")</f>
        <v/>
      </c>
      <c r="N34" s="29" t="n"/>
      <c r="O34" s="29" t="n"/>
      <c r="P34" s="30">
        <f>IFERROR(IF($A34="","",IF($V34&lt;&gt;"Yes",0,IF($M34&lt;=$O34,MAX(0,$N34-$M34),0))),"")</f>
        <v/>
      </c>
      <c r="Q34" s="31">
        <f>IFERROR(IF($A34="","",MAX(0,$M34)*$H34),"")</f>
        <v/>
      </c>
      <c r="R34" s="32">
        <f>IFERROR(IF($A34="","",IF($V34&lt;&gt;"Yes","Inactive",IF($M34&lt;=0,"Out of Stock",IF($M34&lt;=$O34,"Reorder Now",IF($M34&lt;$N34,"Below Par","In Stock"))))),"")</f>
        <v/>
      </c>
      <c r="S34" s="33" t="n"/>
      <c r="T34" s="34">
        <f>IFERROR(IF($A34="","",IF($S34="","",$S34+Dashboard!$B$5)),"")</f>
        <v/>
      </c>
      <c r="U34" s="32">
        <f>IFERROR(IF($A34="","",IF($V34&lt;&gt;"Yes","Inactive",IF($S34="","Never Counted",IF($T34&lt;TODAY(),"Overdue",IF($T34&lt;=TODAY()+Dashboard!$B$6,"Due Soon","Current"))))),"")</f>
        <v/>
      </c>
      <c r="V34" s="27" t="n"/>
      <c r="W34" s="35" t="n"/>
    </row>
    <row r="35">
      <c r="A35" s="27" t="n"/>
      <c r="B35" s="27" t="n"/>
      <c r="C35" s="27" t="n"/>
      <c r="D35" s="27" t="n"/>
      <c r="E35" s="27" t="n"/>
      <c r="F35" s="27" t="n"/>
      <c r="G35" s="27" t="n"/>
      <c r="H35" s="28" t="n"/>
      <c r="I35" s="29" t="n"/>
      <c r="J35" s="30">
        <f>IFERROR(IF($A35="","",SUMIFS('Stock Movements'!$F$6:$F$505,'Stock Movements'!$C$6:$C$505,$A35,'Stock Movements'!$E$6:$E$505,"Receipt")),"")</f>
        <v/>
      </c>
      <c r="K35" s="30">
        <f>IFERROR(IF($A35="","",SUMIFS('Stock Movements'!$F$6:$F$505,'Stock Movements'!$C$6:$C$505,$A35,'Stock Movements'!$E$6:$E$505,"Issue")),"")</f>
        <v/>
      </c>
      <c r="L35" s="30">
        <f>IFERROR(IF($A35="","",SUMIFS('Stock Movements'!$G$6:$G$505,'Stock Movements'!$C$6:$C$505,$A35,'Stock Movements'!$E$6:$E$505,"Adjustment Increase")+SUMIFS('Stock Movements'!$G$6:$G$505,'Stock Movements'!$C$6:$C$505,$A35,'Stock Movements'!$E$6:$E$505,"Adjustment Decrease")),"")</f>
        <v/>
      </c>
      <c r="M35" s="30">
        <f>IFERROR(IF($A35="","",$I35+$J35-$K35+$L35),"")</f>
        <v/>
      </c>
      <c r="N35" s="29" t="n"/>
      <c r="O35" s="29" t="n"/>
      <c r="P35" s="30">
        <f>IFERROR(IF($A35="","",IF($V35&lt;&gt;"Yes",0,IF($M35&lt;=$O35,MAX(0,$N35-$M35),0))),"")</f>
        <v/>
      </c>
      <c r="Q35" s="31">
        <f>IFERROR(IF($A35="","",MAX(0,$M35)*$H35),"")</f>
        <v/>
      </c>
      <c r="R35" s="32">
        <f>IFERROR(IF($A35="","",IF($V35&lt;&gt;"Yes","Inactive",IF($M35&lt;=0,"Out of Stock",IF($M35&lt;=$O35,"Reorder Now",IF($M35&lt;$N35,"Below Par","In Stock"))))),"")</f>
        <v/>
      </c>
      <c r="S35" s="33" t="n"/>
      <c r="T35" s="34">
        <f>IFERROR(IF($A35="","",IF($S35="","",$S35+Dashboard!$B$5)),"")</f>
        <v/>
      </c>
      <c r="U35" s="32">
        <f>IFERROR(IF($A35="","",IF($V35&lt;&gt;"Yes","Inactive",IF($S35="","Never Counted",IF($T35&lt;TODAY(),"Overdue",IF($T35&lt;=TODAY()+Dashboard!$B$6,"Due Soon","Current"))))),"")</f>
        <v/>
      </c>
      <c r="V35" s="27" t="n"/>
      <c r="W35" s="35" t="n"/>
    </row>
    <row r="36">
      <c r="A36" s="27" t="n"/>
      <c r="B36" s="27" t="n"/>
      <c r="C36" s="27" t="n"/>
      <c r="D36" s="27" t="n"/>
      <c r="E36" s="27" t="n"/>
      <c r="F36" s="27" t="n"/>
      <c r="G36" s="27" t="n"/>
      <c r="H36" s="28" t="n"/>
      <c r="I36" s="29" t="n"/>
      <c r="J36" s="30">
        <f>IFERROR(IF($A36="","",SUMIFS('Stock Movements'!$F$6:$F$505,'Stock Movements'!$C$6:$C$505,$A36,'Stock Movements'!$E$6:$E$505,"Receipt")),"")</f>
        <v/>
      </c>
      <c r="K36" s="30">
        <f>IFERROR(IF($A36="","",SUMIFS('Stock Movements'!$F$6:$F$505,'Stock Movements'!$C$6:$C$505,$A36,'Stock Movements'!$E$6:$E$505,"Issue")),"")</f>
        <v/>
      </c>
      <c r="L36" s="30">
        <f>IFERROR(IF($A36="","",SUMIFS('Stock Movements'!$G$6:$G$505,'Stock Movements'!$C$6:$C$505,$A36,'Stock Movements'!$E$6:$E$505,"Adjustment Increase")+SUMIFS('Stock Movements'!$G$6:$G$505,'Stock Movements'!$C$6:$C$505,$A36,'Stock Movements'!$E$6:$E$505,"Adjustment Decrease")),"")</f>
        <v/>
      </c>
      <c r="M36" s="30">
        <f>IFERROR(IF($A36="","",$I36+$J36-$K36+$L36),"")</f>
        <v/>
      </c>
      <c r="N36" s="29" t="n"/>
      <c r="O36" s="29" t="n"/>
      <c r="P36" s="30">
        <f>IFERROR(IF($A36="","",IF($V36&lt;&gt;"Yes",0,IF($M36&lt;=$O36,MAX(0,$N36-$M36),0))),"")</f>
        <v/>
      </c>
      <c r="Q36" s="31">
        <f>IFERROR(IF($A36="","",MAX(0,$M36)*$H36),"")</f>
        <v/>
      </c>
      <c r="R36" s="32">
        <f>IFERROR(IF($A36="","",IF($V36&lt;&gt;"Yes","Inactive",IF($M36&lt;=0,"Out of Stock",IF($M36&lt;=$O36,"Reorder Now",IF($M36&lt;$N36,"Below Par","In Stock"))))),"")</f>
        <v/>
      </c>
      <c r="S36" s="33" t="n"/>
      <c r="T36" s="34">
        <f>IFERROR(IF($A36="","",IF($S36="","",$S36+Dashboard!$B$5)),"")</f>
        <v/>
      </c>
      <c r="U36" s="32">
        <f>IFERROR(IF($A36="","",IF($V36&lt;&gt;"Yes","Inactive",IF($S36="","Never Counted",IF($T36&lt;TODAY(),"Overdue",IF($T36&lt;=TODAY()+Dashboard!$B$6,"Due Soon","Current"))))),"")</f>
        <v/>
      </c>
      <c r="V36" s="27" t="n"/>
      <c r="W36" s="35" t="n"/>
    </row>
    <row r="37">
      <c r="A37" s="27" t="n"/>
      <c r="B37" s="27" t="n"/>
      <c r="C37" s="27" t="n"/>
      <c r="D37" s="27" t="n"/>
      <c r="E37" s="27" t="n"/>
      <c r="F37" s="27" t="n"/>
      <c r="G37" s="27" t="n"/>
      <c r="H37" s="28" t="n"/>
      <c r="I37" s="29" t="n"/>
      <c r="J37" s="30">
        <f>IFERROR(IF($A37="","",SUMIFS('Stock Movements'!$F$6:$F$505,'Stock Movements'!$C$6:$C$505,$A37,'Stock Movements'!$E$6:$E$505,"Receipt")),"")</f>
        <v/>
      </c>
      <c r="K37" s="30">
        <f>IFERROR(IF($A37="","",SUMIFS('Stock Movements'!$F$6:$F$505,'Stock Movements'!$C$6:$C$505,$A37,'Stock Movements'!$E$6:$E$505,"Issue")),"")</f>
        <v/>
      </c>
      <c r="L37" s="30">
        <f>IFERROR(IF($A37="","",SUMIFS('Stock Movements'!$G$6:$G$505,'Stock Movements'!$C$6:$C$505,$A37,'Stock Movements'!$E$6:$E$505,"Adjustment Increase")+SUMIFS('Stock Movements'!$G$6:$G$505,'Stock Movements'!$C$6:$C$505,$A37,'Stock Movements'!$E$6:$E$505,"Adjustment Decrease")),"")</f>
        <v/>
      </c>
      <c r="M37" s="30">
        <f>IFERROR(IF($A37="","",$I37+$J37-$K37+$L37),"")</f>
        <v/>
      </c>
      <c r="N37" s="29" t="n"/>
      <c r="O37" s="29" t="n"/>
      <c r="P37" s="30">
        <f>IFERROR(IF($A37="","",IF($V37&lt;&gt;"Yes",0,IF($M37&lt;=$O37,MAX(0,$N37-$M37),0))),"")</f>
        <v/>
      </c>
      <c r="Q37" s="31">
        <f>IFERROR(IF($A37="","",MAX(0,$M37)*$H37),"")</f>
        <v/>
      </c>
      <c r="R37" s="32">
        <f>IFERROR(IF($A37="","",IF($V37&lt;&gt;"Yes","Inactive",IF($M37&lt;=0,"Out of Stock",IF($M37&lt;=$O37,"Reorder Now",IF($M37&lt;$N37,"Below Par","In Stock"))))),"")</f>
        <v/>
      </c>
      <c r="S37" s="33" t="n"/>
      <c r="T37" s="34">
        <f>IFERROR(IF($A37="","",IF($S37="","",$S37+Dashboard!$B$5)),"")</f>
        <v/>
      </c>
      <c r="U37" s="32">
        <f>IFERROR(IF($A37="","",IF($V37&lt;&gt;"Yes","Inactive",IF($S37="","Never Counted",IF($T37&lt;TODAY(),"Overdue",IF($T37&lt;=TODAY()+Dashboard!$B$6,"Due Soon","Current"))))),"")</f>
        <v/>
      </c>
      <c r="V37" s="27" t="n"/>
      <c r="W37" s="35" t="n"/>
    </row>
    <row r="38">
      <c r="A38" s="27" t="n"/>
      <c r="B38" s="27" t="n"/>
      <c r="C38" s="27" t="n"/>
      <c r="D38" s="27" t="n"/>
      <c r="E38" s="27" t="n"/>
      <c r="F38" s="27" t="n"/>
      <c r="G38" s="27" t="n"/>
      <c r="H38" s="28" t="n"/>
      <c r="I38" s="29" t="n"/>
      <c r="J38" s="30">
        <f>IFERROR(IF($A38="","",SUMIFS('Stock Movements'!$F$6:$F$505,'Stock Movements'!$C$6:$C$505,$A38,'Stock Movements'!$E$6:$E$505,"Receipt")),"")</f>
        <v/>
      </c>
      <c r="K38" s="30">
        <f>IFERROR(IF($A38="","",SUMIFS('Stock Movements'!$F$6:$F$505,'Stock Movements'!$C$6:$C$505,$A38,'Stock Movements'!$E$6:$E$505,"Issue")),"")</f>
        <v/>
      </c>
      <c r="L38" s="30">
        <f>IFERROR(IF($A38="","",SUMIFS('Stock Movements'!$G$6:$G$505,'Stock Movements'!$C$6:$C$505,$A38,'Stock Movements'!$E$6:$E$505,"Adjustment Increase")+SUMIFS('Stock Movements'!$G$6:$G$505,'Stock Movements'!$C$6:$C$505,$A38,'Stock Movements'!$E$6:$E$505,"Adjustment Decrease")),"")</f>
        <v/>
      </c>
      <c r="M38" s="30">
        <f>IFERROR(IF($A38="","",$I38+$J38-$K38+$L38),"")</f>
        <v/>
      </c>
      <c r="N38" s="29" t="n"/>
      <c r="O38" s="29" t="n"/>
      <c r="P38" s="30">
        <f>IFERROR(IF($A38="","",IF($V38&lt;&gt;"Yes",0,IF($M38&lt;=$O38,MAX(0,$N38-$M38),0))),"")</f>
        <v/>
      </c>
      <c r="Q38" s="31">
        <f>IFERROR(IF($A38="","",MAX(0,$M38)*$H38),"")</f>
        <v/>
      </c>
      <c r="R38" s="32">
        <f>IFERROR(IF($A38="","",IF($V38&lt;&gt;"Yes","Inactive",IF($M38&lt;=0,"Out of Stock",IF($M38&lt;=$O38,"Reorder Now",IF($M38&lt;$N38,"Below Par","In Stock"))))),"")</f>
        <v/>
      </c>
      <c r="S38" s="33" t="n"/>
      <c r="T38" s="34">
        <f>IFERROR(IF($A38="","",IF($S38="","",$S38+Dashboard!$B$5)),"")</f>
        <v/>
      </c>
      <c r="U38" s="32">
        <f>IFERROR(IF($A38="","",IF($V38&lt;&gt;"Yes","Inactive",IF($S38="","Never Counted",IF($T38&lt;TODAY(),"Overdue",IF($T38&lt;=TODAY()+Dashboard!$B$6,"Due Soon","Current"))))),"")</f>
        <v/>
      </c>
      <c r="V38" s="27" t="n"/>
      <c r="W38" s="35" t="n"/>
    </row>
    <row r="39">
      <c r="A39" s="27" t="n"/>
      <c r="B39" s="27" t="n"/>
      <c r="C39" s="27" t="n"/>
      <c r="D39" s="27" t="n"/>
      <c r="E39" s="27" t="n"/>
      <c r="F39" s="27" t="n"/>
      <c r="G39" s="27" t="n"/>
      <c r="H39" s="28" t="n"/>
      <c r="I39" s="29" t="n"/>
      <c r="J39" s="30">
        <f>IFERROR(IF($A39="","",SUMIFS('Stock Movements'!$F$6:$F$505,'Stock Movements'!$C$6:$C$505,$A39,'Stock Movements'!$E$6:$E$505,"Receipt")),"")</f>
        <v/>
      </c>
      <c r="K39" s="30">
        <f>IFERROR(IF($A39="","",SUMIFS('Stock Movements'!$F$6:$F$505,'Stock Movements'!$C$6:$C$505,$A39,'Stock Movements'!$E$6:$E$505,"Issue")),"")</f>
        <v/>
      </c>
      <c r="L39" s="30">
        <f>IFERROR(IF($A39="","",SUMIFS('Stock Movements'!$G$6:$G$505,'Stock Movements'!$C$6:$C$505,$A39,'Stock Movements'!$E$6:$E$505,"Adjustment Increase")+SUMIFS('Stock Movements'!$G$6:$G$505,'Stock Movements'!$C$6:$C$505,$A39,'Stock Movements'!$E$6:$E$505,"Adjustment Decrease")),"")</f>
        <v/>
      </c>
      <c r="M39" s="30">
        <f>IFERROR(IF($A39="","",$I39+$J39-$K39+$L39),"")</f>
        <v/>
      </c>
      <c r="N39" s="29" t="n"/>
      <c r="O39" s="29" t="n"/>
      <c r="P39" s="30">
        <f>IFERROR(IF($A39="","",IF($V39&lt;&gt;"Yes",0,IF($M39&lt;=$O39,MAX(0,$N39-$M39),0))),"")</f>
        <v/>
      </c>
      <c r="Q39" s="31">
        <f>IFERROR(IF($A39="","",MAX(0,$M39)*$H39),"")</f>
        <v/>
      </c>
      <c r="R39" s="32">
        <f>IFERROR(IF($A39="","",IF($V39&lt;&gt;"Yes","Inactive",IF($M39&lt;=0,"Out of Stock",IF($M39&lt;=$O39,"Reorder Now",IF($M39&lt;$N39,"Below Par","In Stock"))))),"")</f>
        <v/>
      </c>
      <c r="S39" s="33" t="n"/>
      <c r="T39" s="34">
        <f>IFERROR(IF($A39="","",IF($S39="","",$S39+Dashboard!$B$5)),"")</f>
        <v/>
      </c>
      <c r="U39" s="32">
        <f>IFERROR(IF($A39="","",IF($V39&lt;&gt;"Yes","Inactive",IF($S39="","Never Counted",IF($T39&lt;TODAY(),"Overdue",IF($T39&lt;=TODAY()+Dashboard!$B$6,"Due Soon","Current"))))),"")</f>
        <v/>
      </c>
      <c r="V39" s="27" t="n"/>
      <c r="W39" s="35" t="n"/>
    </row>
    <row r="40">
      <c r="A40" s="27" t="n"/>
      <c r="B40" s="27" t="n"/>
      <c r="C40" s="27" t="n"/>
      <c r="D40" s="27" t="n"/>
      <c r="E40" s="27" t="n"/>
      <c r="F40" s="27" t="n"/>
      <c r="G40" s="27" t="n"/>
      <c r="H40" s="28" t="n"/>
      <c r="I40" s="29" t="n"/>
      <c r="J40" s="30">
        <f>IFERROR(IF($A40="","",SUMIFS('Stock Movements'!$F$6:$F$505,'Stock Movements'!$C$6:$C$505,$A40,'Stock Movements'!$E$6:$E$505,"Receipt")),"")</f>
        <v/>
      </c>
      <c r="K40" s="30">
        <f>IFERROR(IF($A40="","",SUMIFS('Stock Movements'!$F$6:$F$505,'Stock Movements'!$C$6:$C$505,$A40,'Stock Movements'!$E$6:$E$505,"Issue")),"")</f>
        <v/>
      </c>
      <c r="L40" s="30">
        <f>IFERROR(IF($A40="","",SUMIFS('Stock Movements'!$G$6:$G$505,'Stock Movements'!$C$6:$C$505,$A40,'Stock Movements'!$E$6:$E$505,"Adjustment Increase")+SUMIFS('Stock Movements'!$G$6:$G$505,'Stock Movements'!$C$6:$C$505,$A40,'Stock Movements'!$E$6:$E$505,"Adjustment Decrease")),"")</f>
        <v/>
      </c>
      <c r="M40" s="30">
        <f>IFERROR(IF($A40="","",$I40+$J40-$K40+$L40),"")</f>
        <v/>
      </c>
      <c r="N40" s="29" t="n"/>
      <c r="O40" s="29" t="n"/>
      <c r="P40" s="30">
        <f>IFERROR(IF($A40="","",IF($V40&lt;&gt;"Yes",0,IF($M40&lt;=$O40,MAX(0,$N40-$M40),0))),"")</f>
        <v/>
      </c>
      <c r="Q40" s="31">
        <f>IFERROR(IF($A40="","",MAX(0,$M40)*$H40),"")</f>
        <v/>
      </c>
      <c r="R40" s="32">
        <f>IFERROR(IF($A40="","",IF($V40&lt;&gt;"Yes","Inactive",IF($M40&lt;=0,"Out of Stock",IF($M40&lt;=$O40,"Reorder Now",IF($M40&lt;$N40,"Below Par","In Stock"))))),"")</f>
        <v/>
      </c>
      <c r="S40" s="33" t="n"/>
      <c r="T40" s="34">
        <f>IFERROR(IF($A40="","",IF($S40="","",$S40+Dashboard!$B$5)),"")</f>
        <v/>
      </c>
      <c r="U40" s="32">
        <f>IFERROR(IF($A40="","",IF($V40&lt;&gt;"Yes","Inactive",IF($S40="","Never Counted",IF($T40&lt;TODAY(),"Overdue",IF($T40&lt;=TODAY()+Dashboard!$B$6,"Due Soon","Current"))))),"")</f>
        <v/>
      </c>
      <c r="V40" s="27" t="n"/>
      <c r="W40" s="35" t="n"/>
    </row>
    <row r="41">
      <c r="A41" s="27" t="n"/>
      <c r="B41" s="27" t="n"/>
      <c r="C41" s="27" t="n"/>
      <c r="D41" s="27" t="n"/>
      <c r="E41" s="27" t="n"/>
      <c r="F41" s="27" t="n"/>
      <c r="G41" s="27" t="n"/>
      <c r="H41" s="28" t="n"/>
      <c r="I41" s="29" t="n"/>
      <c r="J41" s="30">
        <f>IFERROR(IF($A41="","",SUMIFS('Stock Movements'!$F$6:$F$505,'Stock Movements'!$C$6:$C$505,$A41,'Stock Movements'!$E$6:$E$505,"Receipt")),"")</f>
        <v/>
      </c>
      <c r="K41" s="30">
        <f>IFERROR(IF($A41="","",SUMIFS('Stock Movements'!$F$6:$F$505,'Stock Movements'!$C$6:$C$505,$A41,'Stock Movements'!$E$6:$E$505,"Issue")),"")</f>
        <v/>
      </c>
      <c r="L41" s="30">
        <f>IFERROR(IF($A41="","",SUMIFS('Stock Movements'!$G$6:$G$505,'Stock Movements'!$C$6:$C$505,$A41,'Stock Movements'!$E$6:$E$505,"Adjustment Increase")+SUMIFS('Stock Movements'!$G$6:$G$505,'Stock Movements'!$C$6:$C$505,$A41,'Stock Movements'!$E$6:$E$505,"Adjustment Decrease")),"")</f>
        <v/>
      </c>
      <c r="M41" s="30">
        <f>IFERROR(IF($A41="","",$I41+$J41-$K41+$L41),"")</f>
        <v/>
      </c>
      <c r="N41" s="29" t="n"/>
      <c r="O41" s="29" t="n"/>
      <c r="P41" s="30">
        <f>IFERROR(IF($A41="","",IF($V41&lt;&gt;"Yes",0,IF($M41&lt;=$O41,MAX(0,$N41-$M41),0))),"")</f>
        <v/>
      </c>
      <c r="Q41" s="31">
        <f>IFERROR(IF($A41="","",MAX(0,$M41)*$H41),"")</f>
        <v/>
      </c>
      <c r="R41" s="32">
        <f>IFERROR(IF($A41="","",IF($V41&lt;&gt;"Yes","Inactive",IF($M41&lt;=0,"Out of Stock",IF($M41&lt;=$O41,"Reorder Now",IF($M41&lt;$N41,"Below Par","In Stock"))))),"")</f>
        <v/>
      </c>
      <c r="S41" s="33" t="n"/>
      <c r="T41" s="34">
        <f>IFERROR(IF($A41="","",IF($S41="","",$S41+Dashboard!$B$5)),"")</f>
        <v/>
      </c>
      <c r="U41" s="32">
        <f>IFERROR(IF($A41="","",IF($V41&lt;&gt;"Yes","Inactive",IF($S41="","Never Counted",IF($T41&lt;TODAY(),"Overdue",IF($T41&lt;=TODAY()+Dashboard!$B$6,"Due Soon","Current"))))),"")</f>
        <v/>
      </c>
      <c r="V41" s="27" t="n"/>
      <c r="W41" s="35" t="n"/>
    </row>
    <row r="42">
      <c r="A42" s="27" t="n"/>
      <c r="B42" s="27" t="n"/>
      <c r="C42" s="27" t="n"/>
      <c r="D42" s="27" t="n"/>
      <c r="E42" s="27" t="n"/>
      <c r="F42" s="27" t="n"/>
      <c r="G42" s="27" t="n"/>
      <c r="H42" s="28" t="n"/>
      <c r="I42" s="29" t="n"/>
      <c r="J42" s="30">
        <f>IFERROR(IF($A42="","",SUMIFS('Stock Movements'!$F$6:$F$505,'Stock Movements'!$C$6:$C$505,$A42,'Stock Movements'!$E$6:$E$505,"Receipt")),"")</f>
        <v/>
      </c>
      <c r="K42" s="30">
        <f>IFERROR(IF($A42="","",SUMIFS('Stock Movements'!$F$6:$F$505,'Stock Movements'!$C$6:$C$505,$A42,'Stock Movements'!$E$6:$E$505,"Issue")),"")</f>
        <v/>
      </c>
      <c r="L42" s="30">
        <f>IFERROR(IF($A42="","",SUMIFS('Stock Movements'!$G$6:$G$505,'Stock Movements'!$C$6:$C$505,$A42,'Stock Movements'!$E$6:$E$505,"Adjustment Increase")+SUMIFS('Stock Movements'!$G$6:$G$505,'Stock Movements'!$C$6:$C$505,$A42,'Stock Movements'!$E$6:$E$505,"Adjustment Decrease")),"")</f>
        <v/>
      </c>
      <c r="M42" s="30">
        <f>IFERROR(IF($A42="","",$I42+$J42-$K42+$L42),"")</f>
        <v/>
      </c>
      <c r="N42" s="29" t="n"/>
      <c r="O42" s="29" t="n"/>
      <c r="P42" s="30">
        <f>IFERROR(IF($A42="","",IF($V42&lt;&gt;"Yes",0,IF($M42&lt;=$O42,MAX(0,$N42-$M42),0))),"")</f>
        <v/>
      </c>
      <c r="Q42" s="31">
        <f>IFERROR(IF($A42="","",MAX(0,$M42)*$H42),"")</f>
        <v/>
      </c>
      <c r="R42" s="32">
        <f>IFERROR(IF($A42="","",IF($V42&lt;&gt;"Yes","Inactive",IF($M42&lt;=0,"Out of Stock",IF($M42&lt;=$O42,"Reorder Now",IF($M42&lt;$N42,"Below Par","In Stock"))))),"")</f>
        <v/>
      </c>
      <c r="S42" s="33" t="n"/>
      <c r="T42" s="34">
        <f>IFERROR(IF($A42="","",IF($S42="","",$S42+Dashboard!$B$5)),"")</f>
        <v/>
      </c>
      <c r="U42" s="32">
        <f>IFERROR(IF($A42="","",IF($V42&lt;&gt;"Yes","Inactive",IF($S42="","Never Counted",IF($T42&lt;TODAY(),"Overdue",IF($T42&lt;=TODAY()+Dashboard!$B$6,"Due Soon","Current"))))),"")</f>
        <v/>
      </c>
      <c r="V42" s="27" t="n"/>
      <c r="W42" s="35" t="n"/>
    </row>
    <row r="43">
      <c r="A43" s="27" t="n"/>
      <c r="B43" s="27" t="n"/>
      <c r="C43" s="27" t="n"/>
      <c r="D43" s="27" t="n"/>
      <c r="E43" s="27" t="n"/>
      <c r="F43" s="27" t="n"/>
      <c r="G43" s="27" t="n"/>
      <c r="H43" s="28" t="n"/>
      <c r="I43" s="29" t="n"/>
      <c r="J43" s="30">
        <f>IFERROR(IF($A43="","",SUMIFS('Stock Movements'!$F$6:$F$505,'Stock Movements'!$C$6:$C$505,$A43,'Stock Movements'!$E$6:$E$505,"Receipt")),"")</f>
        <v/>
      </c>
      <c r="K43" s="30">
        <f>IFERROR(IF($A43="","",SUMIFS('Stock Movements'!$F$6:$F$505,'Stock Movements'!$C$6:$C$505,$A43,'Stock Movements'!$E$6:$E$505,"Issue")),"")</f>
        <v/>
      </c>
      <c r="L43" s="30">
        <f>IFERROR(IF($A43="","",SUMIFS('Stock Movements'!$G$6:$G$505,'Stock Movements'!$C$6:$C$505,$A43,'Stock Movements'!$E$6:$E$505,"Adjustment Increase")+SUMIFS('Stock Movements'!$G$6:$G$505,'Stock Movements'!$C$6:$C$505,$A43,'Stock Movements'!$E$6:$E$505,"Adjustment Decrease")),"")</f>
        <v/>
      </c>
      <c r="M43" s="30">
        <f>IFERROR(IF($A43="","",$I43+$J43-$K43+$L43),"")</f>
        <v/>
      </c>
      <c r="N43" s="29" t="n"/>
      <c r="O43" s="29" t="n"/>
      <c r="P43" s="30">
        <f>IFERROR(IF($A43="","",IF($V43&lt;&gt;"Yes",0,IF($M43&lt;=$O43,MAX(0,$N43-$M43),0))),"")</f>
        <v/>
      </c>
      <c r="Q43" s="31">
        <f>IFERROR(IF($A43="","",MAX(0,$M43)*$H43),"")</f>
        <v/>
      </c>
      <c r="R43" s="32">
        <f>IFERROR(IF($A43="","",IF($V43&lt;&gt;"Yes","Inactive",IF($M43&lt;=0,"Out of Stock",IF($M43&lt;=$O43,"Reorder Now",IF($M43&lt;$N43,"Below Par","In Stock"))))),"")</f>
        <v/>
      </c>
      <c r="S43" s="33" t="n"/>
      <c r="T43" s="34">
        <f>IFERROR(IF($A43="","",IF($S43="","",$S43+Dashboard!$B$5)),"")</f>
        <v/>
      </c>
      <c r="U43" s="32">
        <f>IFERROR(IF($A43="","",IF($V43&lt;&gt;"Yes","Inactive",IF($S43="","Never Counted",IF($T43&lt;TODAY(),"Overdue",IF($T43&lt;=TODAY()+Dashboard!$B$6,"Due Soon","Current"))))),"")</f>
        <v/>
      </c>
      <c r="V43" s="27" t="n"/>
      <c r="W43" s="35" t="n"/>
    </row>
    <row r="44">
      <c r="A44" s="27" t="n"/>
      <c r="B44" s="27" t="n"/>
      <c r="C44" s="27" t="n"/>
      <c r="D44" s="27" t="n"/>
      <c r="E44" s="27" t="n"/>
      <c r="F44" s="27" t="n"/>
      <c r="G44" s="27" t="n"/>
      <c r="H44" s="28" t="n"/>
      <c r="I44" s="29" t="n"/>
      <c r="J44" s="30">
        <f>IFERROR(IF($A44="","",SUMIFS('Stock Movements'!$F$6:$F$505,'Stock Movements'!$C$6:$C$505,$A44,'Stock Movements'!$E$6:$E$505,"Receipt")),"")</f>
        <v/>
      </c>
      <c r="K44" s="30">
        <f>IFERROR(IF($A44="","",SUMIFS('Stock Movements'!$F$6:$F$505,'Stock Movements'!$C$6:$C$505,$A44,'Stock Movements'!$E$6:$E$505,"Issue")),"")</f>
        <v/>
      </c>
      <c r="L44" s="30">
        <f>IFERROR(IF($A44="","",SUMIFS('Stock Movements'!$G$6:$G$505,'Stock Movements'!$C$6:$C$505,$A44,'Stock Movements'!$E$6:$E$505,"Adjustment Increase")+SUMIFS('Stock Movements'!$G$6:$G$505,'Stock Movements'!$C$6:$C$505,$A44,'Stock Movements'!$E$6:$E$505,"Adjustment Decrease")),"")</f>
        <v/>
      </c>
      <c r="M44" s="30">
        <f>IFERROR(IF($A44="","",$I44+$J44-$K44+$L44),"")</f>
        <v/>
      </c>
      <c r="N44" s="29" t="n"/>
      <c r="O44" s="29" t="n"/>
      <c r="P44" s="30">
        <f>IFERROR(IF($A44="","",IF($V44&lt;&gt;"Yes",0,IF($M44&lt;=$O44,MAX(0,$N44-$M44),0))),"")</f>
        <v/>
      </c>
      <c r="Q44" s="31">
        <f>IFERROR(IF($A44="","",MAX(0,$M44)*$H44),"")</f>
        <v/>
      </c>
      <c r="R44" s="32">
        <f>IFERROR(IF($A44="","",IF($V44&lt;&gt;"Yes","Inactive",IF($M44&lt;=0,"Out of Stock",IF($M44&lt;=$O44,"Reorder Now",IF($M44&lt;$N44,"Below Par","In Stock"))))),"")</f>
        <v/>
      </c>
      <c r="S44" s="33" t="n"/>
      <c r="T44" s="34">
        <f>IFERROR(IF($A44="","",IF($S44="","",$S44+Dashboard!$B$5)),"")</f>
        <v/>
      </c>
      <c r="U44" s="32">
        <f>IFERROR(IF($A44="","",IF($V44&lt;&gt;"Yes","Inactive",IF($S44="","Never Counted",IF($T44&lt;TODAY(),"Overdue",IF($T44&lt;=TODAY()+Dashboard!$B$6,"Due Soon","Current"))))),"")</f>
        <v/>
      </c>
      <c r="V44" s="27" t="n"/>
      <c r="W44" s="35" t="n"/>
    </row>
    <row r="45">
      <c r="A45" s="27" t="n"/>
      <c r="B45" s="27" t="n"/>
      <c r="C45" s="27" t="n"/>
      <c r="D45" s="27" t="n"/>
      <c r="E45" s="27" t="n"/>
      <c r="F45" s="27" t="n"/>
      <c r="G45" s="27" t="n"/>
      <c r="H45" s="28" t="n"/>
      <c r="I45" s="29" t="n"/>
      <c r="J45" s="30">
        <f>IFERROR(IF($A45="","",SUMIFS('Stock Movements'!$F$6:$F$505,'Stock Movements'!$C$6:$C$505,$A45,'Stock Movements'!$E$6:$E$505,"Receipt")),"")</f>
        <v/>
      </c>
      <c r="K45" s="30">
        <f>IFERROR(IF($A45="","",SUMIFS('Stock Movements'!$F$6:$F$505,'Stock Movements'!$C$6:$C$505,$A45,'Stock Movements'!$E$6:$E$505,"Issue")),"")</f>
        <v/>
      </c>
      <c r="L45" s="30">
        <f>IFERROR(IF($A45="","",SUMIFS('Stock Movements'!$G$6:$G$505,'Stock Movements'!$C$6:$C$505,$A45,'Stock Movements'!$E$6:$E$505,"Adjustment Increase")+SUMIFS('Stock Movements'!$G$6:$G$505,'Stock Movements'!$C$6:$C$505,$A45,'Stock Movements'!$E$6:$E$505,"Adjustment Decrease")),"")</f>
        <v/>
      </c>
      <c r="M45" s="30">
        <f>IFERROR(IF($A45="","",$I45+$J45-$K45+$L45),"")</f>
        <v/>
      </c>
      <c r="N45" s="29" t="n"/>
      <c r="O45" s="29" t="n"/>
      <c r="P45" s="30">
        <f>IFERROR(IF($A45="","",IF($V45&lt;&gt;"Yes",0,IF($M45&lt;=$O45,MAX(0,$N45-$M45),0))),"")</f>
        <v/>
      </c>
      <c r="Q45" s="31">
        <f>IFERROR(IF($A45="","",MAX(0,$M45)*$H45),"")</f>
        <v/>
      </c>
      <c r="R45" s="32">
        <f>IFERROR(IF($A45="","",IF($V45&lt;&gt;"Yes","Inactive",IF($M45&lt;=0,"Out of Stock",IF($M45&lt;=$O45,"Reorder Now",IF($M45&lt;$N45,"Below Par","In Stock"))))),"")</f>
        <v/>
      </c>
      <c r="S45" s="33" t="n"/>
      <c r="T45" s="34">
        <f>IFERROR(IF($A45="","",IF($S45="","",$S45+Dashboard!$B$5)),"")</f>
        <v/>
      </c>
      <c r="U45" s="32">
        <f>IFERROR(IF($A45="","",IF($V45&lt;&gt;"Yes","Inactive",IF($S45="","Never Counted",IF($T45&lt;TODAY(),"Overdue",IF($T45&lt;=TODAY()+Dashboard!$B$6,"Due Soon","Current"))))),"")</f>
        <v/>
      </c>
      <c r="V45" s="27" t="n"/>
      <c r="W45" s="35" t="n"/>
    </row>
    <row r="46">
      <c r="A46" s="27" t="n"/>
      <c r="B46" s="27" t="n"/>
      <c r="C46" s="27" t="n"/>
      <c r="D46" s="27" t="n"/>
      <c r="E46" s="27" t="n"/>
      <c r="F46" s="27" t="n"/>
      <c r="G46" s="27" t="n"/>
      <c r="H46" s="28" t="n"/>
      <c r="I46" s="29" t="n"/>
      <c r="J46" s="30">
        <f>IFERROR(IF($A46="","",SUMIFS('Stock Movements'!$F$6:$F$505,'Stock Movements'!$C$6:$C$505,$A46,'Stock Movements'!$E$6:$E$505,"Receipt")),"")</f>
        <v/>
      </c>
      <c r="K46" s="30">
        <f>IFERROR(IF($A46="","",SUMIFS('Stock Movements'!$F$6:$F$505,'Stock Movements'!$C$6:$C$505,$A46,'Stock Movements'!$E$6:$E$505,"Issue")),"")</f>
        <v/>
      </c>
      <c r="L46" s="30">
        <f>IFERROR(IF($A46="","",SUMIFS('Stock Movements'!$G$6:$G$505,'Stock Movements'!$C$6:$C$505,$A46,'Stock Movements'!$E$6:$E$505,"Adjustment Increase")+SUMIFS('Stock Movements'!$G$6:$G$505,'Stock Movements'!$C$6:$C$505,$A46,'Stock Movements'!$E$6:$E$505,"Adjustment Decrease")),"")</f>
        <v/>
      </c>
      <c r="M46" s="30">
        <f>IFERROR(IF($A46="","",$I46+$J46-$K46+$L46),"")</f>
        <v/>
      </c>
      <c r="N46" s="29" t="n"/>
      <c r="O46" s="29" t="n"/>
      <c r="P46" s="30">
        <f>IFERROR(IF($A46="","",IF($V46&lt;&gt;"Yes",0,IF($M46&lt;=$O46,MAX(0,$N46-$M46),0))),"")</f>
        <v/>
      </c>
      <c r="Q46" s="31">
        <f>IFERROR(IF($A46="","",MAX(0,$M46)*$H46),"")</f>
        <v/>
      </c>
      <c r="R46" s="32">
        <f>IFERROR(IF($A46="","",IF($V46&lt;&gt;"Yes","Inactive",IF($M46&lt;=0,"Out of Stock",IF($M46&lt;=$O46,"Reorder Now",IF($M46&lt;$N46,"Below Par","In Stock"))))),"")</f>
        <v/>
      </c>
      <c r="S46" s="33" t="n"/>
      <c r="T46" s="34">
        <f>IFERROR(IF($A46="","",IF($S46="","",$S46+Dashboard!$B$5)),"")</f>
        <v/>
      </c>
      <c r="U46" s="32">
        <f>IFERROR(IF($A46="","",IF($V46&lt;&gt;"Yes","Inactive",IF($S46="","Never Counted",IF($T46&lt;TODAY(),"Overdue",IF($T46&lt;=TODAY()+Dashboard!$B$6,"Due Soon","Current"))))),"")</f>
        <v/>
      </c>
      <c r="V46" s="27" t="n"/>
      <c r="W46" s="35" t="n"/>
    </row>
    <row r="47">
      <c r="A47" s="27" t="n"/>
      <c r="B47" s="27" t="n"/>
      <c r="C47" s="27" t="n"/>
      <c r="D47" s="27" t="n"/>
      <c r="E47" s="27" t="n"/>
      <c r="F47" s="27" t="n"/>
      <c r="G47" s="27" t="n"/>
      <c r="H47" s="28" t="n"/>
      <c r="I47" s="29" t="n"/>
      <c r="J47" s="30">
        <f>IFERROR(IF($A47="","",SUMIFS('Stock Movements'!$F$6:$F$505,'Stock Movements'!$C$6:$C$505,$A47,'Stock Movements'!$E$6:$E$505,"Receipt")),"")</f>
        <v/>
      </c>
      <c r="K47" s="30">
        <f>IFERROR(IF($A47="","",SUMIFS('Stock Movements'!$F$6:$F$505,'Stock Movements'!$C$6:$C$505,$A47,'Stock Movements'!$E$6:$E$505,"Issue")),"")</f>
        <v/>
      </c>
      <c r="L47" s="30">
        <f>IFERROR(IF($A47="","",SUMIFS('Stock Movements'!$G$6:$G$505,'Stock Movements'!$C$6:$C$505,$A47,'Stock Movements'!$E$6:$E$505,"Adjustment Increase")+SUMIFS('Stock Movements'!$G$6:$G$505,'Stock Movements'!$C$6:$C$505,$A47,'Stock Movements'!$E$6:$E$505,"Adjustment Decrease")),"")</f>
        <v/>
      </c>
      <c r="M47" s="30">
        <f>IFERROR(IF($A47="","",$I47+$J47-$K47+$L47),"")</f>
        <v/>
      </c>
      <c r="N47" s="29" t="n"/>
      <c r="O47" s="29" t="n"/>
      <c r="P47" s="30">
        <f>IFERROR(IF($A47="","",IF($V47&lt;&gt;"Yes",0,IF($M47&lt;=$O47,MAX(0,$N47-$M47),0))),"")</f>
        <v/>
      </c>
      <c r="Q47" s="31">
        <f>IFERROR(IF($A47="","",MAX(0,$M47)*$H47),"")</f>
        <v/>
      </c>
      <c r="R47" s="32">
        <f>IFERROR(IF($A47="","",IF($V47&lt;&gt;"Yes","Inactive",IF($M47&lt;=0,"Out of Stock",IF($M47&lt;=$O47,"Reorder Now",IF($M47&lt;$N47,"Below Par","In Stock"))))),"")</f>
        <v/>
      </c>
      <c r="S47" s="33" t="n"/>
      <c r="T47" s="34">
        <f>IFERROR(IF($A47="","",IF($S47="","",$S47+Dashboard!$B$5)),"")</f>
        <v/>
      </c>
      <c r="U47" s="32">
        <f>IFERROR(IF($A47="","",IF($V47&lt;&gt;"Yes","Inactive",IF($S47="","Never Counted",IF($T47&lt;TODAY(),"Overdue",IF($T47&lt;=TODAY()+Dashboard!$B$6,"Due Soon","Current"))))),"")</f>
        <v/>
      </c>
      <c r="V47" s="27" t="n"/>
      <c r="W47" s="35" t="n"/>
    </row>
    <row r="48">
      <c r="A48" s="27" t="n"/>
      <c r="B48" s="27" t="n"/>
      <c r="C48" s="27" t="n"/>
      <c r="D48" s="27" t="n"/>
      <c r="E48" s="27" t="n"/>
      <c r="F48" s="27" t="n"/>
      <c r="G48" s="27" t="n"/>
      <c r="H48" s="28" t="n"/>
      <c r="I48" s="29" t="n"/>
      <c r="J48" s="30">
        <f>IFERROR(IF($A48="","",SUMIFS('Stock Movements'!$F$6:$F$505,'Stock Movements'!$C$6:$C$505,$A48,'Stock Movements'!$E$6:$E$505,"Receipt")),"")</f>
        <v/>
      </c>
      <c r="K48" s="30">
        <f>IFERROR(IF($A48="","",SUMIFS('Stock Movements'!$F$6:$F$505,'Stock Movements'!$C$6:$C$505,$A48,'Stock Movements'!$E$6:$E$505,"Issue")),"")</f>
        <v/>
      </c>
      <c r="L48" s="30">
        <f>IFERROR(IF($A48="","",SUMIFS('Stock Movements'!$G$6:$G$505,'Stock Movements'!$C$6:$C$505,$A48,'Stock Movements'!$E$6:$E$505,"Adjustment Increase")+SUMIFS('Stock Movements'!$G$6:$G$505,'Stock Movements'!$C$6:$C$505,$A48,'Stock Movements'!$E$6:$E$505,"Adjustment Decrease")),"")</f>
        <v/>
      </c>
      <c r="M48" s="30">
        <f>IFERROR(IF($A48="","",$I48+$J48-$K48+$L48),"")</f>
        <v/>
      </c>
      <c r="N48" s="29" t="n"/>
      <c r="O48" s="29" t="n"/>
      <c r="P48" s="30">
        <f>IFERROR(IF($A48="","",IF($V48&lt;&gt;"Yes",0,IF($M48&lt;=$O48,MAX(0,$N48-$M48),0))),"")</f>
        <v/>
      </c>
      <c r="Q48" s="31">
        <f>IFERROR(IF($A48="","",MAX(0,$M48)*$H48),"")</f>
        <v/>
      </c>
      <c r="R48" s="32">
        <f>IFERROR(IF($A48="","",IF($V48&lt;&gt;"Yes","Inactive",IF($M48&lt;=0,"Out of Stock",IF($M48&lt;=$O48,"Reorder Now",IF($M48&lt;$N48,"Below Par","In Stock"))))),"")</f>
        <v/>
      </c>
      <c r="S48" s="33" t="n"/>
      <c r="T48" s="34">
        <f>IFERROR(IF($A48="","",IF($S48="","",$S48+Dashboard!$B$5)),"")</f>
        <v/>
      </c>
      <c r="U48" s="32">
        <f>IFERROR(IF($A48="","",IF($V48&lt;&gt;"Yes","Inactive",IF($S48="","Never Counted",IF($T48&lt;TODAY(),"Overdue",IF($T48&lt;=TODAY()+Dashboard!$B$6,"Due Soon","Current"))))),"")</f>
        <v/>
      </c>
      <c r="V48" s="27" t="n"/>
      <c r="W48" s="35" t="n"/>
    </row>
    <row r="49">
      <c r="A49" s="27" t="n"/>
      <c r="B49" s="27" t="n"/>
      <c r="C49" s="27" t="n"/>
      <c r="D49" s="27" t="n"/>
      <c r="E49" s="27" t="n"/>
      <c r="F49" s="27" t="n"/>
      <c r="G49" s="27" t="n"/>
      <c r="H49" s="28" t="n"/>
      <c r="I49" s="29" t="n"/>
      <c r="J49" s="30">
        <f>IFERROR(IF($A49="","",SUMIFS('Stock Movements'!$F$6:$F$505,'Stock Movements'!$C$6:$C$505,$A49,'Stock Movements'!$E$6:$E$505,"Receipt")),"")</f>
        <v/>
      </c>
      <c r="K49" s="30">
        <f>IFERROR(IF($A49="","",SUMIFS('Stock Movements'!$F$6:$F$505,'Stock Movements'!$C$6:$C$505,$A49,'Stock Movements'!$E$6:$E$505,"Issue")),"")</f>
        <v/>
      </c>
      <c r="L49" s="30">
        <f>IFERROR(IF($A49="","",SUMIFS('Stock Movements'!$G$6:$G$505,'Stock Movements'!$C$6:$C$505,$A49,'Stock Movements'!$E$6:$E$505,"Adjustment Increase")+SUMIFS('Stock Movements'!$G$6:$G$505,'Stock Movements'!$C$6:$C$505,$A49,'Stock Movements'!$E$6:$E$505,"Adjustment Decrease")),"")</f>
        <v/>
      </c>
      <c r="M49" s="30">
        <f>IFERROR(IF($A49="","",$I49+$J49-$K49+$L49),"")</f>
        <v/>
      </c>
      <c r="N49" s="29" t="n"/>
      <c r="O49" s="29" t="n"/>
      <c r="P49" s="30">
        <f>IFERROR(IF($A49="","",IF($V49&lt;&gt;"Yes",0,IF($M49&lt;=$O49,MAX(0,$N49-$M49),0))),"")</f>
        <v/>
      </c>
      <c r="Q49" s="31">
        <f>IFERROR(IF($A49="","",MAX(0,$M49)*$H49),"")</f>
        <v/>
      </c>
      <c r="R49" s="32">
        <f>IFERROR(IF($A49="","",IF($V49&lt;&gt;"Yes","Inactive",IF($M49&lt;=0,"Out of Stock",IF($M49&lt;=$O49,"Reorder Now",IF($M49&lt;$N49,"Below Par","In Stock"))))),"")</f>
        <v/>
      </c>
      <c r="S49" s="33" t="n"/>
      <c r="T49" s="34">
        <f>IFERROR(IF($A49="","",IF($S49="","",$S49+Dashboard!$B$5)),"")</f>
        <v/>
      </c>
      <c r="U49" s="32">
        <f>IFERROR(IF($A49="","",IF($V49&lt;&gt;"Yes","Inactive",IF($S49="","Never Counted",IF($T49&lt;TODAY(),"Overdue",IF($T49&lt;=TODAY()+Dashboard!$B$6,"Due Soon","Current"))))),"")</f>
        <v/>
      </c>
      <c r="V49" s="27" t="n"/>
      <c r="W49" s="35" t="n"/>
    </row>
    <row r="50">
      <c r="A50" s="27" t="n"/>
      <c r="B50" s="27" t="n"/>
      <c r="C50" s="27" t="n"/>
      <c r="D50" s="27" t="n"/>
      <c r="E50" s="27" t="n"/>
      <c r="F50" s="27" t="n"/>
      <c r="G50" s="27" t="n"/>
      <c r="H50" s="28" t="n"/>
      <c r="I50" s="29" t="n"/>
      <c r="J50" s="30">
        <f>IFERROR(IF($A50="","",SUMIFS('Stock Movements'!$F$6:$F$505,'Stock Movements'!$C$6:$C$505,$A50,'Stock Movements'!$E$6:$E$505,"Receipt")),"")</f>
        <v/>
      </c>
      <c r="K50" s="30">
        <f>IFERROR(IF($A50="","",SUMIFS('Stock Movements'!$F$6:$F$505,'Stock Movements'!$C$6:$C$505,$A50,'Stock Movements'!$E$6:$E$505,"Issue")),"")</f>
        <v/>
      </c>
      <c r="L50" s="30">
        <f>IFERROR(IF($A50="","",SUMIFS('Stock Movements'!$G$6:$G$505,'Stock Movements'!$C$6:$C$505,$A50,'Stock Movements'!$E$6:$E$505,"Adjustment Increase")+SUMIFS('Stock Movements'!$G$6:$G$505,'Stock Movements'!$C$6:$C$505,$A50,'Stock Movements'!$E$6:$E$505,"Adjustment Decrease")),"")</f>
        <v/>
      </c>
      <c r="M50" s="30">
        <f>IFERROR(IF($A50="","",$I50+$J50-$K50+$L50),"")</f>
        <v/>
      </c>
      <c r="N50" s="29" t="n"/>
      <c r="O50" s="29" t="n"/>
      <c r="P50" s="30">
        <f>IFERROR(IF($A50="","",IF($V50&lt;&gt;"Yes",0,IF($M50&lt;=$O50,MAX(0,$N50-$M50),0))),"")</f>
        <v/>
      </c>
      <c r="Q50" s="31">
        <f>IFERROR(IF($A50="","",MAX(0,$M50)*$H50),"")</f>
        <v/>
      </c>
      <c r="R50" s="32">
        <f>IFERROR(IF($A50="","",IF($V50&lt;&gt;"Yes","Inactive",IF($M50&lt;=0,"Out of Stock",IF($M50&lt;=$O50,"Reorder Now",IF($M50&lt;$N50,"Below Par","In Stock"))))),"")</f>
        <v/>
      </c>
      <c r="S50" s="33" t="n"/>
      <c r="T50" s="34">
        <f>IFERROR(IF($A50="","",IF($S50="","",$S50+Dashboard!$B$5)),"")</f>
        <v/>
      </c>
      <c r="U50" s="32">
        <f>IFERROR(IF($A50="","",IF($V50&lt;&gt;"Yes","Inactive",IF($S50="","Never Counted",IF($T50&lt;TODAY(),"Overdue",IF($T50&lt;=TODAY()+Dashboard!$B$6,"Due Soon","Current"))))),"")</f>
        <v/>
      </c>
      <c r="V50" s="27" t="n"/>
      <c r="W50" s="35" t="n"/>
    </row>
    <row r="51">
      <c r="A51" s="27" t="n"/>
      <c r="B51" s="27" t="n"/>
      <c r="C51" s="27" t="n"/>
      <c r="D51" s="27" t="n"/>
      <c r="E51" s="27" t="n"/>
      <c r="F51" s="27" t="n"/>
      <c r="G51" s="27" t="n"/>
      <c r="H51" s="28" t="n"/>
      <c r="I51" s="29" t="n"/>
      <c r="J51" s="30">
        <f>IFERROR(IF($A51="","",SUMIFS('Stock Movements'!$F$6:$F$505,'Stock Movements'!$C$6:$C$505,$A51,'Stock Movements'!$E$6:$E$505,"Receipt")),"")</f>
        <v/>
      </c>
      <c r="K51" s="30">
        <f>IFERROR(IF($A51="","",SUMIFS('Stock Movements'!$F$6:$F$505,'Stock Movements'!$C$6:$C$505,$A51,'Stock Movements'!$E$6:$E$505,"Issue")),"")</f>
        <v/>
      </c>
      <c r="L51" s="30">
        <f>IFERROR(IF($A51="","",SUMIFS('Stock Movements'!$G$6:$G$505,'Stock Movements'!$C$6:$C$505,$A51,'Stock Movements'!$E$6:$E$505,"Adjustment Increase")+SUMIFS('Stock Movements'!$G$6:$G$505,'Stock Movements'!$C$6:$C$505,$A51,'Stock Movements'!$E$6:$E$505,"Adjustment Decrease")),"")</f>
        <v/>
      </c>
      <c r="M51" s="30">
        <f>IFERROR(IF($A51="","",$I51+$J51-$K51+$L51),"")</f>
        <v/>
      </c>
      <c r="N51" s="29" t="n"/>
      <c r="O51" s="29" t="n"/>
      <c r="P51" s="30">
        <f>IFERROR(IF($A51="","",IF($V51&lt;&gt;"Yes",0,IF($M51&lt;=$O51,MAX(0,$N51-$M51),0))),"")</f>
        <v/>
      </c>
      <c r="Q51" s="31">
        <f>IFERROR(IF($A51="","",MAX(0,$M51)*$H51),"")</f>
        <v/>
      </c>
      <c r="R51" s="32">
        <f>IFERROR(IF($A51="","",IF($V51&lt;&gt;"Yes","Inactive",IF($M51&lt;=0,"Out of Stock",IF($M51&lt;=$O51,"Reorder Now",IF($M51&lt;$N51,"Below Par","In Stock"))))),"")</f>
        <v/>
      </c>
      <c r="S51" s="33" t="n"/>
      <c r="T51" s="34">
        <f>IFERROR(IF($A51="","",IF($S51="","",$S51+Dashboard!$B$5)),"")</f>
        <v/>
      </c>
      <c r="U51" s="32">
        <f>IFERROR(IF($A51="","",IF($V51&lt;&gt;"Yes","Inactive",IF($S51="","Never Counted",IF($T51&lt;TODAY(),"Overdue",IF($T51&lt;=TODAY()+Dashboard!$B$6,"Due Soon","Current"))))),"")</f>
        <v/>
      </c>
      <c r="V51" s="27" t="n"/>
      <c r="W51" s="35" t="n"/>
    </row>
    <row r="52">
      <c r="A52" s="27" t="n"/>
      <c r="B52" s="27" t="n"/>
      <c r="C52" s="27" t="n"/>
      <c r="D52" s="27" t="n"/>
      <c r="E52" s="27" t="n"/>
      <c r="F52" s="27" t="n"/>
      <c r="G52" s="27" t="n"/>
      <c r="H52" s="28" t="n"/>
      <c r="I52" s="29" t="n"/>
      <c r="J52" s="30">
        <f>IFERROR(IF($A52="","",SUMIFS('Stock Movements'!$F$6:$F$505,'Stock Movements'!$C$6:$C$505,$A52,'Stock Movements'!$E$6:$E$505,"Receipt")),"")</f>
        <v/>
      </c>
      <c r="K52" s="30">
        <f>IFERROR(IF($A52="","",SUMIFS('Stock Movements'!$F$6:$F$505,'Stock Movements'!$C$6:$C$505,$A52,'Stock Movements'!$E$6:$E$505,"Issue")),"")</f>
        <v/>
      </c>
      <c r="L52" s="30">
        <f>IFERROR(IF($A52="","",SUMIFS('Stock Movements'!$G$6:$G$505,'Stock Movements'!$C$6:$C$505,$A52,'Stock Movements'!$E$6:$E$505,"Adjustment Increase")+SUMIFS('Stock Movements'!$G$6:$G$505,'Stock Movements'!$C$6:$C$505,$A52,'Stock Movements'!$E$6:$E$505,"Adjustment Decrease")),"")</f>
        <v/>
      </c>
      <c r="M52" s="30">
        <f>IFERROR(IF($A52="","",$I52+$J52-$K52+$L52),"")</f>
        <v/>
      </c>
      <c r="N52" s="29" t="n"/>
      <c r="O52" s="29" t="n"/>
      <c r="P52" s="30">
        <f>IFERROR(IF($A52="","",IF($V52&lt;&gt;"Yes",0,IF($M52&lt;=$O52,MAX(0,$N52-$M52),0))),"")</f>
        <v/>
      </c>
      <c r="Q52" s="31">
        <f>IFERROR(IF($A52="","",MAX(0,$M52)*$H52),"")</f>
        <v/>
      </c>
      <c r="R52" s="32">
        <f>IFERROR(IF($A52="","",IF($V52&lt;&gt;"Yes","Inactive",IF($M52&lt;=0,"Out of Stock",IF($M52&lt;=$O52,"Reorder Now",IF($M52&lt;$N52,"Below Par","In Stock"))))),"")</f>
        <v/>
      </c>
      <c r="S52" s="33" t="n"/>
      <c r="T52" s="34">
        <f>IFERROR(IF($A52="","",IF($S52="","",$S52+Dashboard!$B$5)),"")</f>
        <v/>
      </c>
      <c r="U52" s="32">
        <f>IFERROR(IF($A52="","",IF($V52&lt;&gt;"Yes","Inactive",IF($S52="","Never Counted",IF($T52&lt;TODAY(),"Overdue",IF($T52&lt;=TODAY()+Dashboard!$B$6,"Due Soon","Current"))))),"")</f>
        <v/>
      </c>
      <c r="V52" s="27" t="n"/>
      <c r="W52" s="35" t="n"/>
    </row>
    <row r="53">
      <c r="A53" s="27" t="n"/>
      <c r="B53" s="27" t="n"/>
      <c r="C53" s="27" t="n"/>
      <c r="D53" s="27" t="n"/>
      <c r="E53" s="27" t="n"/>
      <c r="F53" s="27" t="n"/>
      <c r="G53" s="27" t="n"/>
      <c r="H53" s="28" t="n"/>
      <c r="I53" s="29" t="n"/>
      <c r="J53" s="30">
        <f>IFERROR(IF($A53="","",SUMIFS('Stock Movements'!$F$6:$F$505,'Stock Movements'!$C$6:$C$505,$A53,'Stock Movements'!$E$6:$E$505,"Receipt")),"")</f>
        <v/>
      </c>
      <c r="K53" s="30">
        <f>IFERROR(IF($A53="","",SUMIFS('Stock Movements'!$F$6:$F$505,'Stock Movements'!$C$6:$C$505,$A53,'Stock Movements'!$E$6:$E$505,"Issue")),"")</f>
        <v/>
      </c>
      <c r="L53" s="30">
        <f>IFERROR(IF($A53="","",SUMIFS('Stock Movements'!$G$6:$G$505,'Stock Movements'!$C$6:$C$505,$A53,'Stock Movements'!$E$6:$E$505,"Adjustment Increase")+SUMIFS('Stock Movements'!$G$6:$G$505,'Stock Movements'!$C$6:$C$505,$A53,'Stock Movements'!$E$6:$E$505,"Adjustment Decrease")),"")</f>
        <v/>
      </c>
      <c r="M53" s="30">
        <f>IFERROR(IF($A53="","",$I53+$J53-$K53+$L53),"")</f>
        <v/>
      </c>
      <c r="N53" s="29" t="n"/>
      <c r="O53" s="29" t="n"/>
      <c r="P53" s="30">
        <f>IFERROR(IF($A53="","",IF($V53&lt;&gt;"Yes",0,IF($M53&lt;=$O53,MAX(0,$N53-$M53),0))),"")</f>
        <v/>
      </c>
      <c r="Q53" s="31">
        <f>IFERROR(IF($A53="","",MAX(0,$M53)*$H53),"")</f>
        <v/>
      </c>
      <c r="R53" s="32">
        <f>IFERROR(IF($A53="","",IF($V53&lt;&gt;"Yes","Inactive",IF($M53&lt;=0,"Out of Stock",IF($M53&lt;=$O53,"Reorder Now",IF($M53&lt;$N53,"Below Par","In Stock"))))),"")</f>
        <v/>
      </c>
      <c r="S53" s="33" t="n"/>
      <c r="T53" s="34">
        <f>IFERROR(IF($A53="","",IF($S53="","",$S53+Dashboard!$B$5)),"")</f>
        <v/>
      </c>
      <c r="U53" s="32">
        <f>IFERROR(IF($A53="","",IF($V53&lt;&gt;"Yes","Inactive",IF($S53="","Never Counted",IF($T53&lt;TODAY(),"Overdue",IF($T53&lt;=TODAY()+Dashboard!$B$6,"Due Soon","Current"))))),"")</f>
        <v/>
      </c>
      <c r="V53" s="27" t="n"/>
      <c r="W53" s="35" t="n"/>
    </row>
    <row r="54">
      <c r="A54" s="27" t="n"/>
      <c r="B54" s="27" t="n"/>
      <c r="C54" s="27" t="n"/>
      <c r="D54" s="27" t="n"/>
      <c r="E54" s="27" t="n"/>
      <c r="F54" s="27" t="n"/>
      <c r="G54" s="27" t="n"/>
      <c r="H54" s="28" t="n"/>
      <c r="I54" s="29" t="n"/>
      <c r="J54" s="30">
        <f>IFERROR(IF($A54="","",SUMIFS('Stock Movements'!$F$6:$F$505,'Stock Movements'!$C$6:$C$505,$A54,'Stock Movements'!$E$6:$E$505,"Receipt")),"")</f>
        <v/>
      </c>
      <c r="K54" s="30">
        <f>IFERROR(IF($A54="","",SUMIFS('Stock Movements'!$F$6:$F$505,'Stock Movements'!$C$6:$C$505,$A54,'Stock Movements'!$E$6:$E$505,"Issue")),"")</f>
        <v/>
      </c>
      <c r="L54" s="30">
        <f>IFERROR(IF($A54="","",SUMIFS('Stock Movements'!$G$6:$G$505,'Stock Movements'!$C$6:$C$505,$A54,'Stock Movements'!$E$6:$E$505,"Adjustment Increase")+SUMIFS('Stock Movements'!$G$6:$G$505,'Stock Movements'!$C$6:$C$505,$A54,'Stock Movements'!$E$6:$E$505,"Adjustment Decrease")),"")</f>
        <v/>
      </c>
      <c r="M54" s="30">
        <f>IFERROR(IF($A54="","",$I54+$J54-$K54+$L54),"")</f>
        <v/>
      </c>
      <c r="N54" s="29" t="n"/>
      <c r="O54" s="29" t="n"/>
      <c r="P54" s="30">
        <f>IFERROR(IF($A54="","",IF($V54&lt;&gt;"Yes",0,IF($M54&lt;=$O54,MAX(0,$N54-$M54),0))),"")</f>
        <v/>
      </c>
      <c r="Q54" s="31">
        <f>IFERROR(IF($A54="","",MAX(0,$M54)*$H54),"")</f>
        <v/>
      </c>
      <c r="R54" s="32">
        <f>IFERROR(IF($A54="","",IF($V54&lt;&gt;"Yes","Inactive",IF($M54&lt;=0,"Out of Stock",IF($M54&lt;=$O54,"Reorder Now",IF($M54&lt;$N54,"Below Par","In Stock"))))),"")</f>
        <v/>
      </c>
      <c r="S54" s="33" t="n"/>
      <c r="T54" s="34">
        <f>IFERROR(IF($A54="","",IF($S54="","",$S54+Dashboard!$B$5)),"")</f>
        <v/>
      </c>
      <c r="U54" s="32">
        <f>IFERROR(IF($A54="","",IF($V54&lt;&gt;"Yes","Inactive",IF($S54="","Never Counted",IF($T54&lt;TODAY(),"Overdue",IF($T54&lt;=TODAY()+Dashboard!$B$6,"Due Soon","Current"))))),"")</f>
        <v/>
      </c>
      <c r="V54" s="27" t="n"/>
      <c r="W54" s="35" t="n"/>
    </row>
    <row r="55">
      <c r="A55" s="27" t="n"/>
      <c r="B55" s="27" t="n"/>
      <c r="C55" s="27" t="n"/>
      <c r="D55" s="27" t="n"/>
      <c r="E55" s="27" t="n"/>
      <c r="F55" s="27" t="n"/>
      <c r="G55" s="27" t="n"/>
      <c r="H55" s="28" t="n"/>
      <c r="I55" s="29" t="n"/>
      <c r="J55" s="30">
        <f>IFERROR(IF($A55="","",SUMIFS('Stock Movements'!$F$6:$F$505,'Stock Movements'!$C$6:$C$505,$A55,'Stock Movements'!$E$6:$E$505,"Receipt")),"")</f>
        <v/>
      </c>
      <c r="K55" s="30">
        <f>IFERROR(IF($A55="","",SUMIFS('Stock Movements'!$F$6:$F$505,'Stock Movements'!$C$6:$C$505,$A55,'Stock Movements'!$E$6:$E$505,"Issue")),"")</f>
        <v/>
      </c>
      <c r="L55" s="30">
        <f>IFERROR(IF($A55="","",SUMIFS('Stock Movements'!$G$6:$G$505,'Stock Movements'!$C$6:$C$505,$A55,'Stock Movements'!$E$6:$E$505,"Adjustment Increase")+SUMIFS('Stock Movements'!$G$6:$G$505,'Stock Movements'!$C$6:$C$505,$A55,'Stock Movements'!$E$6:$E$505,"Adjustment Decrease")),"")</f>
        <v/>
      </c>
      <c r="M55" s="30">
        <f>IFERROR(IF($A55="","",$I55+$J55-$K55+$L55),"")</f>
        <v/>
      </c>
      <c r="N55" s="29" t="n"/>
      <c r="O55" s="29" t="n"/>
      <c r="P55" s="30">
        <f>IFERROR(IF($A55="","",IF($V55&lt;&gt;"Yes",0,IF($M55&lt;=$O55,MAX(0,$N55-$M55),0))),"")</f>
        <v/>
      </c>
      <c r="Q55" s="31">
        <f>IFERROR(IF($A55="","",MAX(0,$M55)*$H55),"")</f>
        <v/>
      </c>
      <c r="R55" s="32">
        <f>IFERROR(IF($A55="","",IF($V55&lt;&gt;"Yes","Inactive",IF($M55&lt;=0,"Out of Stock",IF($M55&lt;=$O55,"Reorder Now",IF($M55&lt;$N55,"Below Par","In Stock"))))),"")</f>
        <v/>
      </c>
      <c r="S55" s="33" t="n"/>
      <c r="T55" s="34">
        <f>IFERROR(IF($A55="","",IF($S55="","",$S55+Dashboard!$B$5)),"")</f>
        <v/>
      </c>
      <c r="U55" s="32">
        <f>IFERROR(IF($A55="","",IF($V55&lt;&gt;"Yes","Inactive",IF($S55="","Never Counted",IF($T55&lt;TODAY(),"Overdue",IF($T55&lt;=TODAY()+Dashboard!$B$6,"Due Soon","Current"))))),"")</f>
        <v/>
      </c>
      <c r="V55" s="27" t="n"/>
      <c r="W55" s="35" t="n"/>
    </row>
    <row r="56">
      <c r="A56" s="27" t="n"/>
      <c r="B56" s="27" t="n"/>
      <c r="C56" s="27" t="n"/>
      <c r="D56" s="27" t="n"/>
      <c r="E56" s="27" t="n"/>
      <c r="F56" s="27" t="n"/>
      <c r="G56" s="27" t="n"/>
      <c r="H56" s="28" t="n"/>
      <c r="I56" s="29" t="n"/>
      <c r="J56" s="30">
        <f>IFERROR(IF($A56="","",SUMIFS('Stock Movements'!$F$6:$F$505,'Stock Movements'!$C$6:$C$505,$A56,'Stock Movements'!$E$6:$E$505,"Receipt")),"")</f>
        <v/>
      </c>
      <c r="K56" s="30">
        <f>IFERROR(IF($A56="","",SUMIFS('Stock Movements'!$F$6:$F$505,'Stock Movements'!$C$6:$C$505,$A56,'Stock Movements'!$E$6:$E$505,"Issue")),"")</f>
        <v/>
      </c>
      <c r="L56" s="30">
        <f>IFERROR(IF($A56="","",SUMIFS('Stock Movements'!$G$6:$G$505,'Stock Movements'!$C$6:$C$505,$A56,'Stock Movements'!$E$6:$E$505,"Adjustment Increase")+SUMIFS('Stock Movements'!$G$6:$G$505,'Stock Movements'!$C$6:$C$505,$A56,'Stock Movements'!$E$6:$E$505,"Adjustment Decrease")),"")</f>
        <v/>
      </c>
      <c r="M56" s="30">
        <f>IFERROR(IF($A56="","",$I56+$J56-$K56+$L56),"")</f>
        <v/>
      </c>
      <c r="N56" s="29" t="n"/>
      <c r="O56" s="29" t="n"/>
      <c r="P56" s="30">
        <f>IFERROR(IF($A56="","",IF($V56&lt;&gt;"Yes",0,IF($M56&lt;=$O56,MAX(0,$N56-$M56),0))),"")</f>
        <v/>
      </c>
      <c r="Q56" s="31">
        <f>IFERROR(IF($A56="","",MAX(0,$M56)*$H56),"")</f>
        <v/>
      </c>
      <c r="R56" s="32">
        <f>IFERROR(IF($A56="","",IF($V56&lt;&gt;"Yes","Inactive",IF($M56&lt;=0,"Out of Stock",IF($M56&lt;=$O56,"Reorder Now",IF($M56&lt;$N56,"Below Par","In Stock"))))),"")</f>
        <v/>
      </c>
      <c r="S56" s="33" t="n"/>
      <c r="T56" s="34">
        <f>IFERROR(IF($A56="","",IF($S56="","",$S56+Dashboard!$B$5)),"")</f>
        <v/>
      </c>
      <c r="U56" s="32">
        <f>IFERROR(IF($A56="","",IF($V56&lt;&gt;"Yes","Inactive",IF($S56="","Never Counted",IF($T56&lt;TODAY(),"Overdue",IF($T56&lt;=TODAY()+Dashboard!$B$6,"Due Soon","Current"))))),"")</f>
        <v/>
      </c>
      <c r="V56" s="27" t="n"/>
      <c r="W56" s="35" t="n"/>
    </row>
    <row r="57">
      <c r="A57" s="27" t="n"/>
      <c r="B57" s="27" t="n"/>
      <c r="C57" s="27" t="n"/>
      <c r="D57" s="27" t="n"/>
      <c r="E57" s="27" t="n"/>
      <c r="F57" s="27" t="n"/>
      <c r="G57" s="27" t="n"/>
      <c r="H57" s="28" t="n"/>
      <c r="I57" s="29" t="n"/>
      <c r="J57" s="30">
        <f>IFERROR(IF($A57="","",SUMIFS('Stock Movements'!$F$6:$F$505,'Stock Movements'!$C$6:$C$505,$A57,'Stock Movements'!$E$6:$E$505,"Receipt")),"")</f>
        <v/>
      </c>
      <c r="K57" s="30">
        <f>IFERROR(IF($A57="","",SUMIFS('Stock Movements'!$F$6:$F$505,'Stock Movements'!$C$6:$C$505,$A57,'Stock Movements'!$E$6:$E$505,"Issue")),"")</f>
        <v/>
      </c>
      <c r="L57" s="30">
        <f>IFERROR(IF($A57="","",SUMIFS('Stock Movements'!$G$6:$G$505,'Stock Movements'!$C$6:$C$505,$A57,'Stock Movements'!$E$6:$E$505,"Adjustment Increase")+SUMIFS('Stock Movements'!$G$6:$G$505,'Stock Movements'!$C$6:$C$505,$A57,'Stock Movements'!$E$6:$E$505,"Adjustment Decrease")),"")</f>
        <v/>
      </c>
      <c r="M57" s="30">
        <f>IFERROR(IF($A57="","",$I57+$J57-$K57+$L57),"")</f>
        <v/>
      </c>
      <c r="N57" s="29" t="n"/>
      <c r="O57" s="29" t="n"/>
      <c r="P57" s="30">
        <f>IFERROR(IF($A57="","",IF($V57&lt;&gt;"Yes",0,IF($M57&lt;=$O57,MAX(0,$N57-$M57),0))),"")</f>
        <v/>
      </c>
      <c r="Q57" s="31">
        <f>IFERROR(IF($A57="","",MAX(0,$M57)*$H57),"")</f>
        <v/>
      </c>
      <c r="R57" s="32">
        <f>IFERROR(IF($A57="","",IF($V57&lt;&gt;"Yes","Inactive",IF($M57&lt;=0,"Out of Stock",IF($M57&lt;=$O57,"Reorder Now",IF($M57&lt;$N57,"Below Par","In Stock"))))),"")</f>
        <v/>
      </c>
      <c r="S57" s="33" t="n"/>
      <c r="T57" s="34">
        <f>IFERROR(IF($A57="","",IF($S57="","",$S57+Dashboard!$B$5)),"")</f>
        <v/>
      </c>
      <c r="U57" s="32">
        <f>IFERROR(IF($A57="","",IF($V57&lt;&gt;"Yes","Inactive",IF($S57="","Never Counted",IF($T57&lt;TODAY(),"Overdue",IF($T57&lt;=TODAY()+Dashboard!$B$6,"Due Soon","Current"))))),"")</f>
        <v/>
      </c>
      <c r="V57" s="27" t="n"/>
      <c r="W57" s="35" t="n"/>
    </row>
    <row r="58">
      <c r="A58" s="27" t="n"/>
      <c r="B58" s="27" t="n"/>
      <c r="C58" s="27" t="n"/>
      <c r="D58" s="27" t="n"/>
      <c r="E58" s="27" t="n"/>
      <c r="F58" s="27" t="n"/>
      <c r="G58" s="27" t="n"/>
      <c r="H58" s="28" t="n"/>
      <c r="I58" s="29" t="n"/>
      <c r="J58" s="30">
        <f>IFERROR(IF($A58="","",SUMIFS('Stock Movements'!$F$6:$F$505,'Stock Movements'!$C$6:$C$505,$A58,'Stock Movements'!$E$6:$E$505,"Receipt")),"")</f>
        <v/>
      </c>
      <c r="K58" s="30">
        <f>IFERROR(IF($A58="","",SUMIFS('Stock Movements'!$F$6:$F$505,'Stock Movements'!$C$6:$C$505,$A58,'Stock Movements'!$E$6:$E$505,"Issue")),"")</f>
        <v/>
      </c>
      <c r="L58" s="30">
        <f>IFERROR(IF($A58="","",SUMIFS('Stock Movements'!$G$6:$G$505,'Stock Movements'!$C$6:$C$505,$A58,'Stock Movements'!$E$6:$E$505,"Adjustment Increase")+SUMIFS('Stock Movements'!$G$6:$G$505,'Stock Movements'!$C$6:$C$505,$A58,'Stock Movements'!$E$6:$E$505,"Adjustment Decrease")),"")</f>
        <v/>
      </c>
      <c r="M58" s="30">
        <f>IFERROR(IF($A58="","",$I58+$J58-$K58+$L58),"")</f>
        <v/>
      </c>
      <c r="N58" s="29" t="n"/>
      <c r="O58" s="29" t="n"/>
      <c r="P58" s="30">
        <f>IFERROR(IF($A58="","",IF($V58&lt;&gt;"Yes",0,IF($M58&lt;=$O58,MAX(0,$N58-$M58),0))),"")</f>
        <v/>
      </c>
      <c r="Q58" s="31">
        <f>IFERROR(IF($A58="","",MAX(0,$M58)*$H58),"")</f>
        <v/>
      </c>
      <c r="R58" s="32">
        <f>IFERROR(IF($A58="","",IF($V58&lt;&gt;"Yes","Inactive",IF($M58&lt;=0,"Out of Stock",IF($M58&lt;=$O58,"Reorder Now",IF($M58&lt;$N58,"Below Par","In Stock"))))),"")</f>
        <v/>
      </c>
      <c r="S58" s="33" t="n"/>
      <c r="T58" s="34">
        <f>IFERROR(IF($A58="","",IF($S58="","",$S58+Dashboard!$B$5)),"")</f>
        <v/>
      </c>
      <c r="U58" s="32">
        <f>IFERROR(IF($A58="","",IF($V58&lt;&gt;"Yes","Inactive",IF($S58="","Never Counted",IF($T58&lt;TODAY(),"Overdue",IF($T58&lt;=TODAY()+Dashboard!$B$6,"Due Soon","Current"))))),"")</f>
        <v/>
      </c>
      <c r="V58" s="27" t="n"/>
      <c r="W58" s="35" t="n"/>
    </row>
    <row r="59">
      <c r="A59" s="27" t="n"/>
      <c r="B59" s="27" t="n"/>
      <c r="C59" s="27" t="n"/>
      <c r="D59" s="27" t="n"/>
      <c r="E59" s="27" t="n"/>
      <c r="F59" s="27" t="n"/>
      <c r="G59" s="27" t="n"/>
      <c r="H59" s="28" t="n"/>
      <c r="I59" s="29" t="n"/>
      <c r="J59" s="30">
        <f>IFERROR(IF($A59="","",SUMIFS('Stock Movements'!$F$6:$F$505,'Stock Movements'!$C$6:$C$505,$A59,'Stock Movements'!$E$6:$E$505,"Receipt")),"")</f>
        <v/>
      </c>
      <c r="K59" s="30">
        <f>IFERROR(IF($A59="","",SUMIFS('Stock Movements'!$F$6:$F$505,'Stock Movements'!$C$6:$C$505,$A59,'Stock Movements'!$E$6:$E$505,"Issue")),"")</f>
        <v/>
      </c>
      <c r="L59" s="30">
        <f>IFERROR(IF($A59="","",SUMIFS('Stock Movements'!$G$6:$G$505,'Stock Movements'!$C$6:$C$505,$A59,'Stock Movements'!$E$6:$E$505,"Adjustment Increase")+SUMIFS('Stock Movements'!$G$6:$G$505,'Stock Movements'!$C$6:$C$505,$A59,'Stock Movements'!$E$6:$E$505,"Adjustment Decrease")),"")</f>
        <v/>
      </c>
      <c r="M59" s="30">
        <f>IFERROR(IF($A59="","",$I59+$J59-$K59+$L59),"")</f>
        <v/>
      </c>
      <c r="N59" s="29" t="n"/>
      <c r="O59" s="29" t="n"/>
      <c r="P59" s="30">
        <f>IFERROR(IF($A59="","",IF($V59&lt;&gt;"Yes",0,IF($M59&lt;=$O59,MAX(0,$N59-$M59),0))),"")</f>
        <v/>
      </c>
      <c r="Q59" s="31">
        <f>IFERROR(IF($A59="","",MAX(0,$M59)*$H59),"")</f>
        <v/>
      </c>
      <c r="R59" s="32">
        <f>IFERROR(IF($A59="","",IF($V59&lt;&gt;"Yes","Inactive",IF($M59&lt;=0,"Out of Stock",IF($M59&lt;=$O59,"Reorder Now",IF($M59&lt;$N59,"Below Par","In Stock"))))),"")</f>
        <v/>
      </c>
      <c r="S59" s="33" t="n"/>
      <c r="T59" s="34">
        <f>IFERROR(IF($A59="","",IF($S59="","",$S59+Dashboard!$B$5)),"")</f>
        <v/>
      </c>
      <c r="U59" s="32">
        <f>IFERROR(IF($A59="","",IF($V59&lt;&gt;"Yes","Inactive",IF($S59="","Never Counted",IF($T59&lt;TODAY(),"Overdue",IF($T59&lt;=TODAY()+Dashboard!$B$6,"Due Soon","Current"))))),"")</f>
        <v/>
      </c>
      <c r="V59" s="27" t="n"/>
      <c r="W59" s="35" t="n"/>
    </row>
    <row r="60">
      <c r="A60" s="27" t="n"/>
      <c r="B60" s="27" t="n"/>
      <c r="C60" s="27" t="n"/>
      <c r="D60" s="27" t="n"/>
      <c r="E60" s="27" t="n"/>
      <c r="F60" s="27" t="n"/>
      <c r="G60" s="27" t="n"/>
      <c r="H60" s="28" t="n"/>
      <c r="I60" s="29" t="n"/>
      <c r="J60" s="30">
        <f>IFERROR(IF($A60="","",SUMIFS('Stock Movements'!$F$6:$F$505,'Stock Movements'!$C$6:$C$505,$A60,'Stock Movements'!$E$6:$E$505,"Receipt")),"")</f>
        <v/>
      </c>
      <c r="K60" s="30">
        <f>IFERROR(IF($A60="","",SUMIFS('Stock Movements'!$F$6:$F$505,'Stock Movements'!$C$6:$C$505,$A60,'Stock Movements'!$E$6:$E$505,"Issue")),"")</f>
        <v/>
      </c>
      <c r="L60" s="30">
        <f>IFERROR(IF($A60="","",SUMIFS('Stock Movements'!$G$6:$G$505,'Stock Movements'!$C$6:$C$505,$A60,'Stock Movements'!$E$6:$E$505,"Adjustment Increase")+SUMIFS('Stock Movements'!$G$6:$G$505,'Stock Movements'!$C$6:$C$505,$A60,'Stock Movements'!$E$6:$E$505,"Adjustment Decrease")),"")</f>
        <v/>
      </c>
      <c r="M60" s="30">
        <f>IFERROR(IF($A60="","",$I60+$J60-$K60+$L60),"")</f>
        <v/>
      </c>
      <c r="N60" s="29" t="n"/>
      <c r="O60" s="29" t="n"/>
      <c r="P60" s="30">
        <f>IFERROR(IF($A60="","",IF($V60&lt;&gt;"Yes",0,IF($M60&lt;=$O60,MAX(0,$N60-$M60),0))),"")</f>
        <v/>
      </c>
      <c r="Q60" s="31">
        <f>IFERROR(IF($A60="","",MAX(0,$M60)*$H60),"")</f>
        <v/>
      </c>
      <c r="R60" s="32">
        <f>IFERROR(IF($A60="","",IF($V60&lt;&gt;"Yes","Inactive",IF($M60&lt;=0,"Out of Stock",IF($M60&lt;=$O60,"Reorder Now",IF($M60&lt;$N60,"Below Par","In Stock"))))),"")</f>
        <v/>
      </c>
      <c r="S60" s="33" t="n"/>
      <c r="T60" s="34">
        <f>IFERROR(IF($A60="","",IF($S60="","",$S60+Dashboard!$B$5)),"")</f>
        <v/>
      </c>
      <c r="U60" s="32">
        <f>IFERROR(IF($A60="","",IF($V60&lt;&gt;"Yes","Inactive",IF($S60="","Never Counted",IF($T60&lt;TODAY(),"Overdue",IF($T60&lt;=TODAY()+Dashboard!$B$6,"Due Soon","Current"))))),"")</f>
        <v/>
      </c>
      <c r="V60" s="27" t="n"/>
      <c r="W60" s="35" t="n"/>
    </row>
    <row r="61">
      <c r="A61" s="27" t="n"/>
      <c r="B61" s="27" t="n"/>
      <c r="C61" s="27" t="n"/>
      <c r="D61" s="27" t="n"/>
      <c r="E61" s="27" t="n"/>
      <c r="F61" s="27" t="n"/>
      <c r="G61" s="27" t="n"/>
      <c r="H61" s="28" t="n"/>
      <c r="I61" s="29" t="n"/>
      <c r="J61" s="30">
        <f>IFERROR(IF($A61="","",SUMIFS('Stock Movements'!$F$6:$F$505,'Stock Movements'!$C$6:$C$505,$A61,'Stock Movements'!$E$6:$E$505,"Receipt")),"")</f>
        <v/>
      </c>
      <c r="K61" s="30">
        <f>IFERROR(IF($A61="","",SUMIFS('Stock Movements'!$F$6:$F$505,'Stock Movements'!$C$6:$C$505,$A61,'Stock Movements'!$E$6:$E$505,"Issue")),"")</f>
        <v/>
      </c>
      <c r="L61" s="30">
        <f>IFERROR(IF($A61="","",SUMIFS('Stock Movements'!$G$6:$G$505,'Stock Movements'!$C$6:$C$505,$A61,'Stock Movements'!$E$6:$E$505,"Adjustment Increase")+SUMIFS('Stock Movements'!$G$6:$G$505,'Stock Movements'!$C$6:$C$505,$A61,'Stock Movements'!$E$6:$E$505,"Adjustment Decrease")),"")</f>
        <v/>
      </c>
      <c r="M61" s="30">
        <f>IFERROR(IF($A61="","",$I61+$J61-$K61+$L61),"")</f>
        <v/>
      </c>
      <c r="N61" s="29" t="n"/>
      <c r="O61" s="29" t="n"/>
      <c r="P61" s="30">
        <f>IFERROR(IF($A61="","",IF($V61&lt;&gt;"Yes",0,IF($M61&lt;=$O61,MAX(0,$N61-$M61),0))),"")</f>
        <v/>
      </c>
      <c r="Q61" s="31">
        <f>IFERROR(IF($A61="","",MAX(0,$M61)*$H61),"")</f>
        <v/>
      </c>
      <c r="R61" s="32">
        <f>IFERROR(IF($A61="","",IF($V61&lt;&gt;"Yes","Inactive",IF($M61&lt;=0,"Out of Stock",IF($M61&lt;=$O61,"Reorder Now",IF($M61&lt;$N61,"Below Par","In Stock"))))),"")</f>
        <v/>
      </c>
      <c r="S61" s="33" t="n"/>
      <c r="T61" s="34">
        <f>IFERROR(IF($A61="","",IF($S61="","",$S61+Dashboard!$B$5)),"")</f>
        <v/>
      </c>
      <c r="U61" s="32">
        <f>IFERROR(IF($A61="","",IF($V61&lt;&gt;"Yes","Inactive",IF($S61="","Never Counted",IF($T61&lt;TODAY(),"Overdue",IF($T61&lt;=TODAY()+Dashboard!$B$6,"Due Soon","Current"))))),"")</f>
        <v/>
      </c>
      <c r="V61" s="27" t="n"/>
      <c r="W61" s="35" t="n"/>
    </row>
    <row r="62">
      <c r="A62" s="27" t="n"/>
      <c r="B62" s="27" t="n"/>
      <c r="C62" s="27" t="n"/>
      <c r="D62" s="27" t="n"/>
      <c r="E62" s="27" t="n"/>
      <c r="F62" s="27" t="n"/>
      <c r="G62" s="27" t="n"/>
      <c r="H62" s="28" t="n"/>
      <c r="I62" s="29" t="n"/>
      <c r="J62" s="30">
        <f>IFERROR(IF($A62="","",SUMIFS('Stock Movements'!$F$6:$F$505,'Stock Movements'!$C$6:$C$505,$A62,'Stock Movements'!$E$6:$E$505,"Receipt")),"")</f>
        <v/>
      </c>
      <c r="K62" s="30">
        <f>IFERROR(IF($A62="","",SUMIFS('Stock Movements'!$F$6:$F$505,'Stock Movements'!$C$6:$C$505,$A62,'Stock Movements'!$E$6:$E$505,"Issue")),"")</f>
        <v/>
      </c>
      <c r="L62" s="30">
        <f>IFERROR(IF($A62="","",SUMIFS('Stock Movements'!$G$6:$G$505,'Stock Movements'!$C$6:$C$505,$A62,'Stock Movements'!$E$6:$E$505,"Adjustment Increase")+SUMIFS('Stock Movements'!$G$6:$G$505,'Stock Movements'!$C$6:$C$505,$A62,'Stock Movements'!$E$6:$E$505,"Adjustment Decrease")),"")</f>
        <v/>
      </c>
      <c r="M62" s="30">
        <f>IFERROR(IF($A62="","",$I62+$J62-$K62+$L62),"")</f>
        <v/>
      </c>
      <c r="N62" s="29" t="n"/>
      <c r="O62" s="29" t="n"/>
      <c r="P62" s="30">
        <f>IFERROR(IF($A62="","",IF($V62&lt;&gt;"Yes",0,IF($M62&lt;=$O62,MAX(0,$N62-$M62),0))),"")</f>
        <v/>
      </c>
      <c r="Q62" s="31">
        <f>IFERROR(IF($A62="","",MAX(0,$M62)*$H62),"")</f>
        <v/>
      </c>
      <c r="R62" s="32">
        <f>IFERROR(IF($A62="","",IF($V62&lt;&gt;"Yes","Inactive",IF($M62&lt;=0,"Out of Stock",IF($M62&lt;=$O62,"Reorder Now",IF($M62&lt;$N62,"Below Par","In Stock"))))),"")</f>
        <v/>
      </c>
      <c r="S62" s="33" t="n"/>
      <c r="T62" s="34">
        <f>IFERROR(IF($A62="","",IF($S62="","",$S62+Dashboard!$B$5)),"")</f>
        <v/>
      </c>
      <c r="U62" s="32">
        <f>IFERROR(IF($A62="","",IF($V62&lt;&gt;"Yes","Inactive",IF($S62="","Never Counted",IF($T62&lt;TODAY(),"Overdue",IF($T62&lt;=TODAY()+Dashboard!$B$6,"Due Soon","Current"))))),"")</f>
        <v/>
      </c>
      <c r="V62" s="27" t="n"/>
      <c r="W62" s="35" t="n"/>
    </row>
    <row r="63">
      <c r="A63" s="27" t="n"/>
      <c r="B63" s="27" t="n"/>
      <c r="C63" s="27" t="n"/>
      <c r="D63" s="27" t="n"/>
      <c r="E63" s="27" t="n"/>
      <c r="F63" s="27" t="n"/>
      <c r="G63" s="27" t="n"/>
      <c r="H63" s="28" t="n"/>
      <c r="I63" s="29" t="n"/>
      <c r="J63" s="30">
        <f>IFERROR(IF($A63="","",SUMIFS('Stock Movements'!$F$6:$F$505,'Stock Movements'!$C$6:$C$505,$A63,'Stock Movements'!$E$6:$E$505,"Receipt")),"")</f>
        <v/>
      </c>
      <c r="K63" s="30">
        <f>IFERROR(IF($A63="","",SUMIFS('Stock Movements'!$F$6:$F$505,'Stock Movements'!$C$6:$C$505,$A63,'Stock Movements'!$E$6:$E$505,"Issue")),"")</f>
        <v/>
      </c>
      <c r="L63" s="30">
        <f>IFERROR(IF($A63="","",SUMIFS('Stock Movements'!$G$6:$G$505,'Stock Movements'!$C$6:$C$505,$A63,'Stock Movements'!$E$6:$E$505,"Adjustment Increase")+SUMIFS('Stock Movements'!$G$6:$G$505,'Stock Movements'!$C$6:$C$505,$A63,'Stock Movements'!$E$6:$E$505,"Adjustment Decrease")),"")</f>
        <v/>
      </c>
      <c r="M63" s="30">
        <f>IFERROR(IF($A63="","",$I63+$J63-$K63+$L63),"")</f>
        <v/>
      </c>
      <c r="N63" s="29" t="n"/>
      <c r="O63" s="29" t="n"/>
      <c r="P63" s="30">
        <f>IFERROR(IF($A63="","",IF($V63&lt;&gt;"Yes",0,IF($M63&lt;=$O63,MAX(0,$N63-$M63),0))),"")</f>
        <v/>
      </c>
      <c r="Q63" s="31">
        <f>IFERROR(IF($A63="","",MAX(0,$M63)*$H63),"")</f>
        <v/>
      </c>
      <c r="R63" s="32">
        <f>IFERROR(IF($A63="","",IF($V63&lt;&gt;"Yes","Inactive",IF($M63&lt;=0,"Out of Stock",IF($M63&lt;=$O63,"Reorder Now",IF($M63&lt;$N63,"Below Par","In Stock"))))),"")</f>
        <v/>
      </c>
      <c r="S63" s="33" t="n"/>
      <c r="T63" s="34">
        <f>IFERROR(IF($A63="","",IF($S63="","",$S63+Dashboard!$B$5)),"")</f>
        <v/>
      </c>
      <c r="U63" s="32">
        <f>IFERROR(IF($A63="","",IF($V63&lt;&gt;"Yes","Inactive",IF($S63="","Never Counted",IF($T63&lt;TODAY(),"Overdue",IF($T63&lt;=TODAY()+Dashboard!$B$6,"Due Soon","Current"))))),"")</f>
        <v/>
      </c>
      <c r="V63" s="27" t="n"/>
      <c r="W63" s="35" t="n"/>
    </row>
    <row r="64">
      <c r="A64" s="27" t="n"/>
      <c r="B64" s="27" t="n"/>
      <c r="C64" s="27" t="n"/>
      <c r="D64" s="27" t="n"/>
      <c r="E64" s="27" t="n"/>
      <c r="F64" s="27" t="n"/>
      <c r="G64" s="27" t="n"/>
      <c r="H64" s="28" t="n"/>
      <c r="I64" s="29" t="n"/>
      <c r="J64" s="30">
        <f>IFERROR(IF($A64="","",SUMIFS('Stock Movements'!$F$6:$F$505,'Stock Movements'!$C$6:$C$505,$A64,'Stock Movements'!$E$6:$E$505,"Receipt")),"")</f>
        <v/>
      </c>
      <c r="K64" s="30">
        <f>IFERROR(IF($A64="","",SUMIFS('Stock Movements'!$F$6:$F$505,'Stock Movements'!$C$6:$C$505,$A64,'Stock Movements'!$E$6:$E$505,"Issue")),"")</f>
        <v/>
      </c>
      <c r="L64" s="30">
        <f>IFERROR(IF($A64="","",SUMIFS('Stock Movements'!$G$6:$G$505,'Stock Movements'!$C$6:$C$505,$A64,'Stock Movements'!$E$6:$E$505,"Adjustment Increase")+SUMIFS('Stock Movements'!$G$6:$G$505,'Stock Movements'!$C$6:$C$505,$A64,'Stock Movements'!$E$6:$E$505,"Adjustment Decrease")),"")</f>
        <v/>
      </c>
      <c r="M64" s="30">
        <f>IFERROR(IF($A64="","",$I64+$J64-$K64+$L64),"")</f>
        <v/>
      </c>
      <c r="N64" s="29" t="n"/>
      <c r="O64" s="29" t="n"/>
      <c r="P64" s="30">
        <f>IFERROR(IF($A64="","",IF($V64&lt;&gt;"Yes",0,IF($M64&lt;=$O64,MAX(0,$N64-$M64),0))),"")</f>
        <v/>
      </c>
      <c r="Q64" s="31">
        <f>IFERROR(IF($A64="","",MAX(0,$M64)*$H64),"")</f>
        <v/>
      </c>
      <c r="R64" s="32">
        <f>IFERROR(IF($A64="","",IF($V64&lt;&gt;"Yes","Inactive",IF($M64&lt;=0,"Out of Stock",IF($M64&lt;=$O64,"Reorder Now",IF($M64&lt;$N64,"Below Par","In Stock"))))),"")</f>
        <v/>
      </c>
      <c r="S64" s="33" t="n"/>
      <c r="T64" s="34">
        <f>IFERROR(IF($A64="","",IF($S64="","",$S64+Dashboard!$B$5)),"")</f>
        <v/>
      </c>
      <c r="U64" s="32">
        <f>IFERROR(IF($A64="","",IF($V64&lt;&gt;"Yes","Inactive",IF($S64="","Never Counted",IF($T64&lt;TODAY(),"Overdue",IF($T64&lt;=TODAY()+Dashboard!$B$6,"Due Soon","Current"))))),"")</f>
        <v/>
      </c>
      <c r="V64" s="27" t="n"/>
      <c r="W64" s="35" t="n"/>
    </row>
    <row r="65">
      <c r="A65" s="27" t="n"/>
      <c r="B65" s="27" t="n"/>
      <c r="C65" s="27" t="n"/>
      <c r="D65" s="27" t="n"/>
      <c r="E65" s="27" t="n"/>
      <c r="F65" s="27" t="n"/>
      <c r="G65" s="27" t="n"/>
      <c r="H65" s="28" t="n"/>
      <c r="I65" s="29" t="n"/>
      <c r="J65" s="30">
        <f>IFERROR(IF($A65="","",SUMIFS('Stock Movements'!$F$6:$F$505,'Stock Movements'!$C$6:$C$505,$A65,'Stock Movements'!$E$6:$E$505,"Receipt")),"")</f>
        <v/>
      </c>
      <c r="K65" s="30">
        <f>IFERROR(IF($A65="","",SUMIFS('Stock Movements'!$F$6:$F$505,'Stock Movements'!$C$6:$C$505,$A65,'Stock Movements'!$E$6:$E$505,"Issue")),"")</f>
        <v/>
      </c>
      <c r="L65" s="30">
        <f>IFERROR(IF($A65="","",SUMIFS('Stock Movements'!$G$6:$G$505,'Stock Movements'!$C$6:$C$505,$A65,'Stock Movements'!$E$6:$E$505,"Adjustment Increase")+SUMIFS('Stock Movements'!$G$6:$G$505,'Stock Movements'!$C$6:$C$505,$A65,'Stock Movements'!$E$6:$E$505,"Adjustment Decrease")),"")</f>
        <v/>
      </c>
      <c r="M65" s="30">
        <f>IFERROR(IF($A65="","",$I65+$J65-$K65+$L65),"")</f>
        <v/>
      </c>
      <c r="N65" s="29" t="n"/>
      <c r="O65" s="29" t="n"/>
      <c r="P65" s="30">
        <f>IFERROR(IF($A65="","",IF($V65&lt;&gt;"Yes",0,IF($M65&lt;=$O65,MAX(0,$N65-$M65),0))),"")</f>
        <v/>
      </c>
      <c r="Q65" s="31">
        <f>IFERROR(IF($A65="","",MAX(0,$M65)*$H65),"")</f>
        <v/>
      </c>
      <c r="R65" s="32">
        <f>IFERROR(IF($A65="","",IF($V65&lt;&gt;"Yes","Inactive",IF($M65&lt;=0,"Out of Stock",IF($M65&lt;=$O65,"Reorder Now",IF($M65&lt;$N65,"Below Par","In Stock"))))),"")</f>
        <v/>
      </c>
      <c r="S65" s="33" t="n"/>
      <c r="T65" s="34">
        <f>IFERROR(IF($A65="","",IF($S65="","",$S65+Dashboard!$B$5)),"")</f>
        <v/>
      </c>
      <c r="U65" s="32">
        <f>IFERROR(IF($A65="","",IF($V65&lt;&gt;"Yes","Inactive",IF($S65="","Never Counted",IF($T65&lt;TODAY(),"Overdue",IF($T65&lt;=TODAY()+Dashboard!$B$6,"Due Soon","Current"))))),"")</f>
        <v/>
      </c>
      <c r="V65" s="27" t="n"/>
      <c r="W65" s="35" t="n"/>
    </row>
    <row r="66">
      <c r="A66" s="27" t="n"/>
      <c r="B66" s="27" t="n"/>
      <c r="C66" s="27" t="n"/>
      <c r="D66" s="27" t="n"/>
      <c r="E66" s="27" t="n"/>
      <c r="F66" s="27" t="n"/>
      <c r="G66" s="27" t="n"/>
      <c r="H66" s="28" t="n"/>
      <c r="I66" s="29" t="n"/>
      <c r="J66" s="30">
        <f>IFERROR(IF($A66="","",SUMIFS('Stock Movements'!$F$6:$F$505,'Stock Movements'!$C$6:$C$505,$A66,'Stock Movements'!$E$6:$E$505,"Receipt")),"")</f>
        <v/>
      </c>
      <c r="K66" s="30">
        <f>IFERROR(IF($A66="","",SUMIFS('Stock Movements'!$F$6:$F$505,'Stock Movements'!$C$6:$C$505,$A66,'Stock Movements'!$E$6:$E$505,"Issue")),"")</f>
        <v/>
      </c>
      <c r="L66" s="30">
        <f>IFERROR(IF($A66="","",SUMIFS('Stock Movements'!$G$6:$G$505,'Stock Movements'!$C$6:$C$505,$A66,'Stock Movements'!$E$6:$E$505,"Adjustment Increase")+SUMIFS('Stock Movements'!$G$6:$G$505,'Stock Movements'!$C$6:$C$505,$A66,'Stock Movements'!$E$6:$E$505,"Adjustment Decrease")),"")</f>
        <v/>
      </c>
      <c r="M66" s="30">
        <f>IFERROR(IF($A66="","",$I66+$J66-$K66+$L66),"")</f>
        <v/>
      </c>
      <c r="N66" s="29" t="n"/>
      <c r="O66" s="29" t="n"/>
      <c r="P66" s="30">
        <f>IFERROR(IF($A66="","",IF($V66&lt;&gt;"Yes",0,IF($M66&lt;=$O66,MAX(0,$N66-$M66),0))),"")</f>
        <v/>
      </c>
      <c r="Q66" s="31">
        <f>IFERROR(IF($A66="","",MAX(0,$M66)*$H66),"")</f>
        <v/>
      </c>
      <c r="R66" s="32">
        <f>IFERROR(IF($A66="","",IF($V66&lt;&gt;"Yes","Inactive",IF($M66&lt;=0,"Out of Stock",IF($M66&lt;=$O66,"Reorder Now",IF($M66&lt;$N66,"Below Par","In Stock"))))),"")</f>
        <v/>
      </c>
      <c r="S66" s="33" t="n"/>
      <c r="T66" s="34">
        <f>IFERROR(IF($A66="","",IF($S66="","",$S66+Dashboard!$B$5)),"")</f>
        <v/>
      </c>
      <c r="U66" s="32">
        <f>IFERROR(IF($A66="","",IF($V66&lt;&gt;"Yes","Inactive",IF($S66="","Never Counted",IF($T66&lt;TODAY(),"Overdue",IF($T66&lt;=TODAY()+Dashboard!$B$6,"Due Soon","Current"))))),"")</f>
        <v/>
      </c>
      <c r="V66" s="27" t="n"/>
      <c r="W66" s="35" t="n"/>
    </row>
    <row r="67">
      <c r="A67" s="27" t="n"/>
      <c r="B67" s="27" t="n"/>
      <c r="C67" s="27" t="n"/>
      <c r="D67" s="27" t="n"/>
      <c r="E67" s="27" t="n"/>
      <c r="F67" s="27" t="n"/>
      <c r="G67" s="27" t="n"/>
      <c r="H67" s="28" t="n"/>
      <c r="I67" s="29" t="n"/>
      <c r="J67" s="30">
        <f>IFERROR(IF($A67="","",SUMIFS('Stock Movements'!$F$6:$F$505,'Stock Movements'!$C$6:$C$505,$A67,'Stock Movements'!$E$6:$E$505,"Receipt")),"")</f>
        <v/>
      </c>
      <c r="K67" s="30">
        <f>IFERROR(IF($A67="","",SUMIFS('Stock Movements'!$F$6:$F$505,'Stock Movements'!$C$6:$C$505,$A67,'Stock Movements'!$E$6:$E$505,"Issue")),"")</f>
        <v/>
      </c>
      <c r="L67" s="30">
        <f>IFERROR(IF($A67="","",SUMIFS('Stock Movements'!$G$6:$G$505,'Stock Movements'!$C$6:$C$505,$A67,'Stock Movements'!$E$6:$E$505,"Adjustment Increase")+SUMIFS('Stock Movements'!$G$6:$G$505,'Stock Movements'!$C$6:$C$505,$A67,'Stock Movements'!$E$6:$E$505,"Adjustment Decrease")),"")</f>
        <v/>
      </c>
      <c r="M67" s="30">
        <f>IFERROR(IF($A67="","",$I67+$J67-$K67+$L67),"")</f>
        <v/>
      </c>
      <c r="N67" s="29" t="n"/>
      <c r="O67" s="29" t="n"/>
      <c r="P67" s="30">
        <f>IFERROR(IF($A67="","",IF($V67&lt;&gt;"Yes",0,IF($M67&lt;=$O67,MAX(0,$N67-$M67),0))),"")</f>
        <v/>
      </c>
      <c r="Q67" s="31">
        <f>IFERROR(IF($A67="","",MAX(0,$M67)*$H67),"")</f>
        <v/>
      </c>
      <c r="R67" s="32">
        <f>IFERROR(IF($A67="","",IF($V67&lt;&gt;"Yes","Inactive",IF($M67&lt;=0,"Out of Stock",IF($M67&lt;=$O67,"Reorder Now",IF($M67&lt;$N67,"Below Par","In Stock"))))),"")</f>
        <v/>
      </c>
      <c r="S67" s="33" t="n"/>
      <c r="T67" s="34">
        <f>IFERROR(IF($A67="","",IF($S67="","",$S67+Dashboard!$B$5)),"")</f>
        <v/>
      </c>
      <c r="U67" s="32">
        <f>IFERROR(IF($A67="","",IF($V67&lt;&gt;"Yes","Inactive",IF($S67="","Never Counted",IF($T67&lt;TODAY(),"Overdue",IF($T67&lt;=TODAY()+Dashboard!$B$6,"Due Soon","Current"))))),"")</f>
        <v/>
      </c>
      <c r="V67" s="27" t="n"/>
      <c r="W67" s="35" t="n"/>
    </row>
    <row r="68">
      <c r="A68" s="27" t="n"/>
      <c r="B68" s="27" t="n"/>
      <c r="C68" s="27" t="n"/>
      <c r="D68" s="27" t="n"/>
      <c r="E68" s="27" t="n"/>
      <c r="F68" s="27" t="n"/>
      <c r="G68" s="27" t="n"/>
      <c r="H68" s="28" t="n"/>
      <c r="I68" s="29" t="n"/>
      <c r="J68" s="30">
        <f>IFERROR(IF($A68="","",SUMIFS('Stock Movements'!$F$6:$F$505,'Stock Movements'!$C$6:$C$505,$A68,'Stock Movements'!$E$6:$E$505,"Receipt")),"")</f>
        <v/>
      </c>
      <c r="K68" s="30">
        <f>IFERROR(IF($A68="","",SUMIFS('Stock Movements'!$F$6:$F$505,'Stock Movements'!$C$6:$C$505,$A68,'Stock Movements'!$E$6:$E$505,"Issue")),"")</f>
        <v/>
      </c>
      <c r="L68" s="30">
        <f>IFERROR(IF($A68="","",SUMIFS('Stock Movements'!$G$6:$G$505,'Stock Movements'!$C$6:$C$505,$A68,'Stock Movements'!$E$6:$E$505,"Adjustment Increase")+SUMIFS('Stock Movements'!$G$6:$G$505,'Stock Movements'!$C$6:$C$505,$A68,'Stock Movements'!$E$6:$E$505,"Adjustment Decrease")),"")</f>
        <v/>
      </c>
      <c r="M68" s="30">
        <f>IFERROR(IF($A68="","",$I68+$J68-$K68+$L68),"")</f>
        <v/>
      </c>
      <c r="N68" s="29" t="n"/>
      <c r="O68" s="29" t="n"/>
      <c r="P68" s="30">
        <f>IFERROR(IF($A68="","",IF($V68&lt;&gt;"Yes",0,IF($M68&lt;=$O68,MAX(0,$N68-$M68),0))),"")</f>
        <v/>
      </c>
      <c r="Q68" s="31">
        <f>IFERROR(IF($A68="","",MAX(0,$M68)*$H68),"")</f>
        <v/>
      </c>
      <c r="R68" s="32">
        <f>IFERROR(IF($A68="","",IF($V68&lt;&gt;"Yes","Inactive",IF($M68&lt;=0,"Out of Stock",IF($M68&lt;=$O68,"Reorder Now",IF($M68&lt;$N68,"Below Par","In Stock"))))),"")</f>
        <v/>
      </c>
      <c r="S68" s="33" t="n"/>
      <c r="T68" s="34">
        <f>IFERROR(IF($A68="","",IF($S68="","",$S68+Dashboard!$B$5)),"")</f>
        <v/>
      </c>
      <c r="U68" s="32">
        <f>IFERROR(IF($A68="","",IF($V68&lt;&gt;"Yes","Inactive",IF($S68="","Never Counted",IF($T68&lt;TODAY(),"Overdue",IF($T68&lt;=TODAY()+Dashboard!$B$6,"Due Soon","Current"))))),"")</f>
        <v/>
      </c>
      <c r="V68" s="27" t="n"/>
      <c r="W68" s="35" t="n"/>
    </row>
    <row r="69">
      <c r="A69" s="27" t="n"/>
      <c r="B69" s="27" t="n"/>
      <c r="C69" s="27" t="n"/>
      <c r="D69" s="27" t="n"/>
      <c r="E69" s="27" t="n"/>
      <c r="F69" s="27" t="n"/>
      <c r="G69" s="27" t="n"/>
      <c r="H69" s="28" t="n"/>
      <c r="I69" s="29" t="n"/>
      <c r="J69" s="30">
        <f>IFERROR(IF($A69="","",SUMIFS('Stock Movements'!$F$6:$F$505,'Stock Movements'!$C$6:$C$505,$A69,'Stock Movements'!$E$6:$E$505,"Receipt")),"")</f>
        <v/>
      </c>
      <c r="K69" s="30">
        <f>IFERROR(IF($A69="","",SUMIFS('Stock Movements'!$F$6:$F$505,'Stock Movements'!$C$6:$C$505,$A69,'Stock Movements'!$E$6:$E$505,"Issue")),"")</f>
        <v/>
      </c>
      <c r="L69" s="30">
        <f>IFERROR(IF($A69="","",SUMIFS('Stock Movements'!$G$6:$G$505,'Stock Movements'!$C$6:$C$505,$A69,'Stock Movements'!$E$6:$E$505,"Adjustment Increase")+SUMIFS('Stock Movements'!$G$6:$G$505,'Stock Movements'!$C$6:$C$505,$A69,'Stock Movements'!$E$6:$E$505,"Adjustment Decrease")),"")</f>
        <v/>
      </c>
      <c r="M69" s="30">
        <f>IFERROR(IF($A69="","",$I69+$J69-$K69+$L69),"")</f>
        <v/>
      </c>
      <c r="N69" s="29" t="n"/>
      <c r="O69" s="29" t="n"/>
      <c r="P69" s="30">
        <f>IFERROR(IF($A69="","",IF($V69&lt;&gt;"Yes",0,IF($M69&lt;=$O69,MAX(0,$N69-$M69),0))),"")</f>
        <v/>
      </c>
      <c r="Q69" s="31">
        <f>IFERROR(IF($A69="","",MAX(0,$M69)*$H69),"")</f>
        <v/>
      </c>
      <c r="R69" s="32">
        <f>IFERROR(IF($A69="","",IF($V69&lt;&gt;"Yes","Inactive",IF($M69&lt;=0,"Out of Stock",IF($M69&lt;=$O69,"Reorder Now",IF($M69&lt;$N69,"Below Par","In Stock"))))),"")</f>
        <v/>
      </c>
      <c r="S69" s="33" t="n"/>
      <c r="T69" s="34">
        <f>IFERROR(IF($A69="","",IF($S69="","",$S69+Dashboard!$B$5)),"")</f>
        <v/>
      </c>
      <c r="U69" s="32">
        <f>IFERROR(IF($A69="","",IF($V69&lt;&gt;"Yes","Inactive",IF($S69="","Never Counted",IF($T69&lt;TODAY(),"Overdue",IF($T69&lt;=TODAY()+Dashboard!$B$6,"Due Soon","Current"))))),"")</f>
        <v/>
      </c>
      <c r="V69" s="27" t="n"/>
      <c r="W69" s="35" t="n"/>
    </row>
    <row r="70">
      <c r="A70" s="27" t="n"/>
      <c r="B70" s="27" t="n"/>
      <c r="C70" s="27" t="n"/>
      <c r="D70" s="27" t="n"/>
      <c r="E70" s="27" t="n"/>
      <c r="F70" s="27" t="n"/>
      <c r="G70" s="27" t="n"/>
      <c r="H70" s="28" t="n"/>
      <c r="I70" s="29" t="n"/>
      <c r="J70" s="30">
        <f>IFERROR(IF($A70="","",SUMIFS('Stock Movements'!$F$6:$F$505,'Stock Movements'!$C$6:$C$505,$A70,'Stock Movements'!$E$6:$E$505,"Receipt")),"")</f>
        <v/>
      </c>
      <c r="K70" s="30">
        <f>IFERROR(IF($A70="","",SUMIFS('Stock Movements'!$F$6:$F$505,'Stock Movements'!$C$6:$C$505,$A70,'Stock Movements'!$E$6:$E$505,"Issue")),"")</f>
        <v/>
      </c>
      <c r="L70" s="30">
        <f>IFERROR(IF($A70="","",SUMIFS('Stock Movements'!$G$6:$G$505,'Stock Movements'!$C$6:$C$505,$A70,'Stock Movements'!$E$6:$E$505,"Adjustment Increase")+SUMIFS('Stock Movements'!$G$6:$G$505,'Stock Movements'!$C$6:$C$505,$A70,'Stock Movements'!$E$6:$E$505,"Adjustment Decrease")),"")</f>
        <v/>
      </c>
      <c r="M70" s="30">
        <f>IFERROR(IF($A70="","",$I70+$J70-$K70+$L70),"")</f>
        <v/>
      </c>
      <c r="N70" s="29" t="n"/>
      <c r="O70" s="29" t="n"/>
      <c r="P70" s="30">
        <f>IFERROR(IF($A70="","",IF($V70&lt;&gt;"Yes",0,IF($M70&lt;=$O70,MAX(0,$N70-$M70),0))),"")</f>
        <v/>
      </c>
      <c r="Q70" s="31">
        <f>IFERROR(IF($A70="","",MAX(0,$M70)*$H70),"")</f>
        <v/>
      </c>
      <c r="R70" s="32">
        <f>IFERROR(IF($A70="","",IF($V70&lt;&gt;"Yes","Inactive",IF($M70&lt;=0,"Out of Stock",IF($M70&lt;=$O70,"Reorder Now",IF($M70&lt;$N70,"Below Par","In Stock"))))),"")</f>
        <v/>
      </c>
      <c r="S70" s="33" t="n"/>
      <c r="T70" s="34">
        <f>IFERROR(IF($A70="","",IF($S70="","",$S70+Dashboard!$B$5)),"")</f>
        <v/>
      </c>
      <c r="U70" s="32">
        <f>IFERROR(IF($A70="","",IF($V70&lt;&gt;"Yes","Inactive",IF($S70="","Never Counted",IF($T70&lt;TODAY(),"Overdue",IF($T70&lt;=TODAY()+Dashboard!$B$6,"Due Soon","Current"))))),"")</f>
        <v/>
      </c>
      <c r="V70" s="27" t="n"/>
      <c r="W70" s="35" t="n"/>
    </row>
    <row r="71">
      <c r="A71" s="27" t="n"/>
      <c r="B71" s="27" t="n"/>
      <c r="C71" s="27" t="n"/>
      <c r="D71" s="27" t="n"/>
      <c r="E71" s="27" t="n"/>
      <c r="F71" s="27" t="n"/>
      <c r="G71" s="27" t="n"/>
      <c r="H71" s="28" t="n"/>
      <c r="I71" s="29" t="n"/>
      <c r="J71" s="30">
        <f>IFERROR(IF($A71="","",SUMIFS('Stock Movements'!$F$6:$F$505,'Stock Movements'!$C$6:$C$505,$A71,'Stock Movements'!$E$6:$E$505,"Receipt")),"")</f>
        <v/>
      </c>
      <c r="K71" s="30">
        <f>IFERROR(IF($A71="","",SUMIFS('Stock Movements'!$F$6:$F$505,'Stock Movements'!$C$6:$C$505,$A71,'Stock Movements'!$E$6:$E$505,"Issue")),"")</f>
        <v/>
      </c>
      <c r="L71" s="30">
        <f>IFERROR(IF($A71="","",SUMIFS('Stock Movements'!$G$6:$G$505,'Stock Movements'!$C$6:$C$505,$A71,'Stock Movements'!$E$6:$E$505,"Adjustment Increase")+SUMIFS('Stock Movements'!$G$6:$G$505,'Stock Movements'!$C$6:$C$505,$A71,'Stock Movements'!$E$6:$E$505,"Adjustment Decrease")),"")</f>
        <v/>
      </c>
      <c r="M71" s="30">
        <f>IFERROR(IF($A71="","",$I71+$J71-$K71+$L71),"")</f>
        <v/>
      </c>
      <c r="N71" s="29" t="n"/>
      <c r="O71" s="29" t="n"/>
      <c r="P71" s="30">
        <f>IFERROR(IF($A71="","",IF($V71&lt;&gt;"Yes",0,IF($M71&lt;=$O71,MAX(0,$N71-$M71),0))),"")</f>
        <v/>
      </c>
      <c r="Q71" s="31">
        <f>IFERROR(IF($A71="","",MAX(0,$M71)*$H71),"")</f>
        <v/>
      </c>
      <c r="R71" s="32">
        <f>IFERROR(IF($A71="","",IF($V71&lt;&gt;"Yes","Inactive",IF($M71&lt;=0,"Out of Stock",IF($M71&lt;=$O71,"Reorder Now",IF($M71&lt;$N71,"Below Par","In Stock"))))),"")</f>
        <v/>
      </c>
      <c r="S71" s="33" t="n"/>
      <c r="T71" s="34">
        <f>IFERROR(IF($A71="","",IF($S71="","",$S71+Dashboard!$B$5)),"")</f>
        <v/>
      </c>
      <c r="U71" s="32">
        <f>IFERROR(IF($A71="","",IF($V71&lt;&gt;"Yes","Inactive",IF($S71="","Never Counted",IF($T71&lt;TODAY(),"Overdue",IF($T71&lt;=TODAY()+Dashboard!$B$6,"Due Soon","Current"))))),"")</f>
        <v/>
      </c>
      <c r="V71" s="27" t="n"/>
      <c r="W71" s="35" t="n"/>
    </row>
    <row r="72">
      <c r="A72" s="27" t="n"/>
      <c r="B72" s="27" t="n"/>
      <c r="C72" s="27" t="n"/>
      <c r="D72" s="27" t="n"/>
      <c r="E72" s="27" t="n"/>
      <c r="F72" s="27" t="n"/>
      <c r="G72" s="27" t="n"/>
      <c r="H72" s="28" t="n"/>
      <c r="I72" s="29" t="n"/>
      <c r="J72" s="30">
        <f>IFERROR(IF($A72="","",SUMIFS('Stock Movements'!$F$6:$F$505,'Stock Movements'!$C$6:$C$505,$A72,'Stock Movements'!$E$6:$E$505,"Receipt")),"")</f>
        <v/>
      </c>
      <c r="K72" s="30">
        <f>IFERROR(IF($A72="","",SUMIFS('Stock Movements'!$F$6:$F$505,'Stock Movements'!$C$6:$C$505,$A72,'Stock Movements'!$E$6:$E$505,"Issue")),"")</f>
        <v/>
      </c>
      <c r="L72" s="30">
        <f>IFERROR(IF($A72="","",SUMIFS('Stock Movements'!$G$6:$G$505,'Stock Movements'!$C$6:$C$505,$A72,'Stock Movements'!$E$6:$E$505,"Adjustment Increase")+SUMIFS('Stock Movements'!$G$6:$G$505,'Stock Movements'!$C$6:$C$505,$A72,'Stock Movements'!$E$6:$E$505,"Adjustment Decrease")),"")</f>
        <v/>
      </c>
      <c r="M72" s="30">
        <f>IFERROR(IF($A72="","",$I72+$J72-$K72+$L72),"")</f>
        <v/>
      </c>
      <c r="N72" s="29" t="n"/>
      <c r="O72" s="29" t="n"/>
      <c r="P72" s="30">
        <f>IFERROR(IF($A72="","",IF($V72&lt;&gt;"Yes",0,IF($M72&lt;=$O72,MAX(0,$N72-$M72),0))),"")</f>
        <v/>
      </c>
      <c r="Q72" s="31">
        <f>IFERROR(IF($A72="","",MAX(0,$M72)*$H72),"")</f>
        <v/>
      </c>
      <c r="R72" s="32">
        <f>IFERROR(IF($A72="","",IF($V72&lt;&gt;"Yes","Inactive",IF($M72&lt;=0,"Out of Stock",IF($M72&lt;=$O72,"Reorder Now",IF($M72&lt;$N72,"Below Par","In Stock"))))),"")</f>
        <v/>
      </c>
      <c r="S72" s="33" t="n"/>
      <c r="T72" s="34">
        <f>IFERROR(IF($A72="","",IF($S72="","",$S72+Dashboard!$B$5)),"")</f>
        <v/>
      </c>
      <c r="U72" s="32">
        <f>IFERROR(IF($A72="","",IF($V72&lt;&gt;"Yes","Inactive",IF($S72="","Never Counted",IF($T72&lt;TODAY(),"Overdue",IF($T72&lt;=TODAY()+Dashboard!$B$6,"Due Soon","Current"))))),"")</f>
        <v/>
      </c>
      <c r="V72" s="27" t="n"/>
      <c r="W72" s="35" t="n"/>
    </row>
    <row r="73">
      <c r="A73" s="27" t="n"/>
      <c r="B73" s="27" t="n"/>
      <c r="C73" s="27" t="n"/>
      <c r="D73" s="27" t="n"/>
      <c r="E73" s="27" t="n"/>
      <c r="F73" s="27" t="n"/>
      <c r="G73" s="27" t="n"/>
      <c r="H73" s="28" t="n"/>
      <c r="I73" s="29" t="n"/>
      <c r="J73" s="30">
        <f>IFERROR(IF($A73="","",SUMIFS('Stock Movements'!$F$6:$F$505,'Stock Movements'!$C$6:$C$505,$A73,'Stock Movements'!$E$6:$E$505,"Receipt")),"")</f>
        <v/>
      </c>
      <c r="K73" s="30">
        <f>IFERROR(IF($A73="","",SUMIFS('Stock Movements'!$F$6:$F$505,'Stock Movements'!$C$6:$C$505,$A73,'Stock Movements'!$E$6:$E$505,"Issue")),"")</f>
        <v/>
      </c>
      <c r="L73" s="30">
        <f>IFERROR(IF($A73="","",SUMIFS('Stock Movements'!$G$6:$G$505,'Stock Movements'!$C$6:$C$505,$A73,'Stock Movements'!$E$6:$E$505,"Adjustment Increase")+SUMIFS('Stock Movements'!$G$6:$G$505,'Stock Movements'!$C$6:$C$505,$A73,'Stock Movements'!$E$6:$E$505,"Adjustment Decrease")),"")</f>
        <v/>
      </c>
      <c r="M73" s="30">
        <f>IFERROR(IF($A73="","",$I73+$J73-$K73+$L73),"")</f>
        <v/>
      </c>
      <c r="N73" s="29" t="n"/>
      <c r="O73" s="29" t="n"/>
      <c r="P73" s="30">
        <f>IFERROR(IF($A73="","",IF($V73&lt;&gt;"Yes",0,IF($M73&lt;=$O73,MAX(0,$N73-$M73),0))),"")</f>
        <v/>
      </c>
      <c r="Q73" s="31">
        <f>IFERROR(IF($A73="","",MAX(0,$M73)*$H73),"")</f>
        <v/>
      </c>
      <c r="R73" s="32">
        <f>IFERROR(IF($A73="","",IF($V73&lt;&gt;"Yes","Inactive",IF($M73&lt;=0,"Out of Stock",IF($M73&lt;=$O73,"Reorder Now",IF($M73&lt;$N73,"Below Par","In Stock"))))),"")</f>
        <v/>
      </c>
      <c r="S73" s="33" t="n"/>
      <c r="T73" s="34">
        <f>IFERROR(IF($A73="","",IF($S73="","",$S73+Dashboard!$B$5)),"")</f>
        <v/>
      </c>
      <c r="U73" s="32">
        <f>IFERROR(IF($A73="","",IF($V73&lt;&gt;"Yes","Inactive",IF($S73="","Never Counted",IF($T73&lt;TODAY(),"Overdue",IF($T73&lt;=TODAY()+Dashboard!$B$6,"Due Soon","Current"))))),"")</f>
        <v/>
      </c>
      <c r="V73" s="27" t="n"/>
      <c r="W73" s="35" t="n"/>
    </row>
    <row r="74">
      <c r="A74" s="27" t="n"/>
      <c r="B74" s="27" t="n"/>
      <c r="C74" s="27" t="n"/>
      <c r="D74" s="27" t="n"/>
      <c r="E74" s="27" t="n"/>
      <c r="F74" s="27" t="n"/>
      <c r="G74" s="27" t="n"/>
      <c r="H74" s="28" t="n"/>
      <c r="I74" s="29" t="n"/>
      <c r="J74" s="30">
        <f>IFERROR(IF($A74="","",SUMIFS('Stock Movements'!$F$6:$F$505,'Stock Movements'!$C$6:$C$505,$A74,'Stock Movements'!$E$6:$E$505,"Receipt")),"")</f>
        <v/>
      </c>
      <c r="K74" s="30">
        <f>IFERROR(IF($A74="","",SUMIFS('Stock Movements'!$F$6:$F$505,'Stock Movements'!$C$6:$C$505,$A74,'Stock Movements'!$E$6:$E$505,"Issue")),"")</f>
        <v/>
      </c>
      <c r="L74" s="30">
        <f>IFERROR(IF($A74="","",SUMIFS('Stock Movements'!$G$6:$G$505,'Stock Movements'!$C$6:$C$505,$A74,'Stock Movements'!$E$6:$E$505,"Adjustment Increase")+SUMIFS('Stock Movements'!$G$6:$G$505,'Stock Movements'!$C$6:$C$505,$A74,'Stock Movements'!$E$6:$E$505,"Adjustment Decrease")),"")</f>
        <v/>
      </c>
      <c r="M74" s="30">
        <f>IFERROR(IF($A74="","",$I74+$J74-$K74+$L74),"")</f>
        <v/>
      </c>
      <c r="N74" s="29" t="n"/>
      <c r="O74" s="29" t="n"/>
      <c r="P74" s="30">
        <f>IFERROR(IF($A74="","",IF($V74&lt;&gt;"Yes",0,IF($M74&lt;=$O74,MAX(0,$N74-$M74),0))),"")</f>
        <v/>
      </c>
      <c r="Q74" s="31">
        <f>IFERROR(IF($A74="","",MAX(0,$M74)*$H74),"")</f>
        <v/>
      </c>
      <c r="R74" s="32">
        <f>IFERROR(IF($A74="","",IF($V74&lt;&gt;"Yes","Inactive",IF($M74&lt;=0,"Out of Stock",IF($M74&lt;=$O74,"Reorder Now",IF($M74&lt;$N74,"Below Par","In Stock"))))),"")</f>
        <v/>
      </c>
      <c r="S74" s="33" t="n"/>
      <c r="T74" s="34">
        <f>IFERROR(IF($A74="","",IF($S74="","",$S74+Dashboard!$B$5)),"")</f>
        <v/>
      </c>
      <c r="U74" s="32">
        <f>IFERROR(IF($A74="","",IF($V74&lt;&gt;"Yes","Inactive",IF($S74="","Never Counted",IF($T74&lt;TODAY(),"Overdue",IF($T74&lt;=TODAY()+Dashboard!$B$6,"Due Soon","Current"))))),"")</f>
        <v/>
      </c>
      <c r="V74" s="27" t="n"/>
      <c r="W74" s="35" t="n"/>
    </row>
    <row r="75">
      <c r="A75" s="27" t="n"/>
      <c r="B75" s="27" t="n"/>
      <c r="C75" s="27" t="n"/>
      <c r="D75" s="27" t="n"/>
      <c r="E75" s="27" t="n"/>
      <c r="F75" s="27" t="n"/>
      <c r="G75" s="27" t="n"/>
      <c r="H75" s="28" t="n"/>
      <c r="I75" s="29" t="n"/>
      <c r="J75" s="30">
        <f>IFERROR(IF($A75="","",SUMIFS('Stock Movements'!$F$6:$F$505,'Stock Movements'!$C$6:$C$505,$A75,'Stock Movements'!$E$6:$E$505,"Receipt")),"")</f>
        <v/>
      </c>
      <c r="K75" s="30">
        <f>IFERROR(IF($A75="","",SUMIFS('Stock Movements'!$F$6:$F$505,'Stock Movements'!$C$6:$C$505,$A75,'Stock Movements'!$E$6:$E$505,"Issue")),"")</f>
        <v/>
      </c>
      <c r="L75" s="30">
        <f>IFERROR(IF($A75="","",SUMIFS('Stock Movements'!$G$6:$G$505,'Stock Movements'!$C$6:$C$505,$A75,'Stock Movements'!$E$6:$E$505,"Adjustment Increase")+SUMIFS('Stock Movements'!$G$6:$G$505,'Stock Movements'!$C$6:$C$505,$A75,'Stock Movements'!$E$6:$E$505,"Adjustment Decrease")),"")</f>
        <v/>
      </c>
      <c r="M75" s="30">
        <f>IFERROR(IF($A75="","",$I75+$J75-$K75+$L75),"")</f>
        <v/>
      </c>
      <c r="N75" s="29" t="n"/>
      <c r="O75" s="29" t="n"/>
      <c r="P75" s="30">
        <f>IFERROR(IF($A75="","",IF($V75&lt;&gt;"Yes",0,IF($M75&lt;=$O75,MAX(0,$N75-$M75),0))),"")</f>
        <v/>
      </c>
      <c r="Q75" s="31">
        <f>IFERROR(IF($A75="","",MAX(0,$M75)*$H75),"")</f>
        <v/>
      </c>
      <c r="R75" s="32">
        <f>IFERROR(IF($A75="","",IF($V75&lt;&gt;"Yes","Inactive",IF($M75&lt;=0,"Out of Stock",IF($M75&lt;=$O75,"Reorder Now",IF($M75&lt;$N75,"Below Par","In Stock"))))),"")</f>
        <v/>
      </c>
      <c r="S75" s="33" t="n"/>
      <c r="T75" s="34">
        <f>IFERROR(IF($A75="","",IF($S75="","",$S75+Dashboard!$B$5)),"")</f>
        <v/>
      </c>
      <c r="U75" s="32">
        <f>IFERROR(IF($A75="","",IF($V75&lt;&gt;"Yes","Inactive",IF($S75="","Never Counted",IF($T75&lt;TODAY(),"Overdue",IF($T75&lt;=TODAY()+Dashboard!$B$6,"Due Soon","Current"))))),"")</f>
        <v/>
      </c>
      <c r="V75" s="27" t="n"/>
      <c r="W75" s="35" t="n"/>
    </row>
    <row r="76">
      <c r="A76" s="27" t="n"/>
      <c r="B76" s="27" t="n"/>
      <c r="C76" s="27" t="n"/>
      <c r="D76" s="27" t="n"/>
      <c r="E76" s="27" t="n"/>
      <c r="F76" s="27" t="n"/>
      <c r="G76" s="27" t="n"/>
      <c r="H76" s="28" t="n"/>
      <c r="I76" s="29" t="n"/>
      <c r="J76" s="30">
        <f>IFERROR(IF($A76="","",SUMIFS('Stock Movements'!$F$6:$F$505,'Stock Movements'!$C$6:$C$505,$A76,'Stock Movements'!$E$6:$E$505,"Receipt")),"")</f>
        <v/>
      </c>
      <c r="K76" s="30">
        <f>IFERROR(IF($A76="","",SUMIFS('Stock Movements'!$F$6:$F$505,'Stock Movements'!$C$6:$C$505,$A76,'Stock Movements'!$E$6:$E$505,"Issue")),"")</f>
        <v/>
      </c>
      <c r="L76" s="30">
        <f>IFERROR(IF($A76="","",SUMIFS('Stock Movements'!$G$6:$G$505,'Stock Movements'!$C$6:$C$505,$A76,'Stock Movements'!$E$6:$E$505,"Adjustment Increase")+SUMIFS('Stock Movements'!$G$6:$G$505,'Stock Movements'!$C$6:$C$505,$A76,'Stock Movements'!$E$6:$E$505,"Adjustment Decrease")),"")</f>
        <v/>
      </c>
      <c r="M76" s="30">
        <f>IFERROR(IF($A76="","",$I76+$J76-$K76+$L76),"")</f>
        <v/>
      </c>
      <c r="N76" s="29" t="n"/>
      <c r="O76" s="29" t="n"/>
      <c r="P76" s="30">
        <f>IFERROR(IF($A76="","",IF($V76&lt;&gt;"Yes",0,IF($M76&lt;=$O76,MAX(0,$N76-$M76),0))),"")</f>
        <v/>
      </c>
      <c r="Q76" s="31">
        <f>IFERROR(IF($A76="","",MAX(0,$M76)*$H76),"")</f>
        <v/>
      </c>
      <c r="R76" s="32">
        <f>IFERROR(IF($A76="","",IF($V76&lt;&gt;"Yes","Inactive",IF($M76&lt;=0,"Out of Stock",IF($M76&lt;=$O76,"Reorder Now",IF($M76&lt;$N76,"Below Par","In Stock"))))),"")</f>
        <v/>
      </c>
      <c r="S76" s="33" t="n"/>
      <c r="T76" s="34">
        <f>IFERROR(IF($A76="","",IF($S76="","",$S76+Dashboard!$B$5)),"")</f>
        <v/>
      </c>
      <c r="U76" s="32">
        <f>IFERROR(IF($A76="","",IF($V76&lt;&gt;"Yes","Inactive",IF($S76="","Never Counted",IF($T76&lt;TODAY(),"Overdue",IF($T76&lt;=TODAY()+Dashboard!$B$6,"Due Soon","Current"))))),"")</f>
        <v/>
      </c>
      <c r="V76" s="27" t="n"/>
      <c r="W76" s="35" t="n"/>
    </row>
    <row r="77">
      <c r="A77" s="27" t="n"/>
      <c r="B77" s="27" t="n"/>
      <c r="C77" s="27" t="n"/>
      <c r="D77" s="27" t="n"/>
      <c r="E77" s="27" t="n"/>
      <c r="F77" s="27" t="n"/>
      <c r="G77" s="27" t="n"/>
      <c r="H77" s="28" t="n"/>
      <c r="I77" s="29" t="n"/>
      <c r="J77" s="30">
        <f>IFERROR(IF($A77="","",SUMIFS('Stock Movements'!$F$6:$F$505,'Stock Movements'!$C$6:$C$505,$A77,'Stock Movements'!$E$6:$E$505,"Receipt")),"")</f>
        <v/>
      </c>
      <c r="K77" s="30">
        <f>IFERROR(IF($A77="","",SUMIFS('Stock Movements'!$F$6:$F$505,'Stock Movements'!$C$6:$C$505,$A77,'Stock Movements'!$E$6:$E$505,"Issue")),"")</f>
        <v/>
      </c>
      <c r="L77" s="30">
        <f>IFERROR(IF($A77="","",SUMIFS('Stock Movements'!$G$6:$G$505,'Stock Movements'!$C$6:$C$505,$A77,'Stock Movements'!$E$6:$E$505,"Adjustment Increase")+SUMIFS('Stock Movements'!$G$6:$G$505,'Stock Movements'!$C$6:$C$505,$A77,'Stock Movements'!$E$6:$E$505,"Adjustment Decrease")),"")</f>
        <v/>
      </c>
      <c r="M77" s="30">
        <f>IFERROR(IF($A77="","",$I77+$J77-$K77+$L77),"")</f>
        <v/>
      </c>
      <c r="N77" s="29" t="n"/>
      <c r="O77" s="29" t="n"/>
      <c r="P77" s="30">
        <f>IFERROR(IF($A77="","",IF($V77&lt;&gt;"Yes",0,IF($M77&lt;=$O77,MAX(0,$N77-$M77),0))),"")</f>
        <v/>
      </c>
      <c r="Q77" s="31">
        <f>IFERROR(IF($A77="","",MAX(0,$M77)*$H77),"")</f>
        <v/>
      </c>
      <c r="R77" s="32">
        <f>IFERROR(IF($A77="","",IF($V77&lt;&gt;"Yes","Inactive",IF($M77&lt;=0,"Out of Stock",IF($M77&lt;=$O77,"Reorder Now",IF($M77&lt;$N77,"Below Par","In Stock"))))),"")</f>
        <v/>
      </c>
      <c r="S77" s="33" t="n"/>
      <c r="T77" s="34">
        <f>IFERROR(IF($A77="","",IF($S77="","",$S77+Dashboard!$B$5)),"")</f>
        <v/>
      </c>
      <c r="U77" s="32">
        <f>IFERROR(IF($A77="","",IF($V77&lt;&gt;"Yes","Inactive",IF($S77="","Never Counted",IF($T77&lt;TODAY(),"Overdue",IF($T77&lt;=TODAY()+Dashboard!$B$6,"Due Soon","Current"))))),"")</f>
        <v/>
      </c>
      <c r="V77" s="27" t="n"/>
      <c r="W77" s="35" t="n"/>
    </row>
    <row r="78">
      <c r="A78" s="27" t="n"/>
      <c r="B78" s="27" t="n"/>
      <c r="C78" s="27" t="n"/>
      <c r="D78" s="27" t="n"/>
      <c r="E78" s="27" t="n"/>
      <c r="F78" s="27" t="n"/>
      <c r="G78" s="27" t="n"/>
      <c r="H78" s="28" t="n"/>
      <c r="I78" s="29" t="n"/>
      <c r="J78" s="30">
        <f>IFERROR(IF($A78="","",SUMIFS('Stock Movements'!$F$6:$F$505,'Stock Movements'!$C$6:$C$505,$A78,'Stock Movements'!$E$6:$E$505,"Receipt")),"")</f>
        <v/>
      </c>
      <c r="K78" s="30">
        <f>IFERROR(IF($A78="","",SUMIFS('Stock Movements'!$F$6:$F$505,'Stock Movements'!$C$6:$C$505,$A78,'Stock Movements'!$E$6:$E$505,"Issue")),"")</f>
        <v/>
      </c>
      <c r="L78" s="30">
        <f>IFERROR(IF($A78="","",SUMIFS('Stock Movements'!$G$6:$G$505,'Stock Movements'!$C$6:$C$505,$A78,'Stock Movements'!$E$6:$E$505,"Adjustment Increase")+SUMIFS('Stock Movements'!$G$6:$G$505,'Stock Movements'!$C$6:$C$505,$A78,'Stock Movements'!$E$6:$E$505,"Adjustment Decrease")),"")</f>
        <v/>
      </c>
      <c r="M78" s="30">
        <f>IFERROR(IF($A78="","",$I78+$J78-$K78+$L78),"")</f>
        <v/>
      </c>
      <c r="N78" s="29" t="n"/>
      <c r="O78" s="29" t="n"/>
      <c r="P78" s="30">
        <f>IFERROR(IF($A78="","",IF($V78&lt;&gt;"Yes",0,IF($M78&lt;=$O78,MAX(0,$N78-$M78),0))),"")</f>
        <v/>
      </c>
      <c r="Q78" s="31">
        <f>IFERROR(IF($A78="","",MAX(0,$M78)*$H78),"")</f>
        <v/>
      </c>
      <c r="R78" s="32">
        <f>IFERROR(IF($A78="","",IF($V78&lt;&gt;"Yes","Inactive",IF($M78&lt;=0,"Out of Stock",IF($M78&lt;=$O78,"Reorder Now",IF($M78&lt;$N78,"Below Par","In Stock"))))),"")</f>
        <v/>
      </c>
      <c r="S78" s="33" t="n"/>
      <c r="T78" s="34">
        <f>IFERROR(IF($A78="","",IF($S78="","",$S78+Dashboard!$B$5)),"")</f>
        <v/>
      </c>
      <c r="U78" s="32">
        <f>IFERROR(IF($A78="","",IF($V78&lt;&gt;"Yes","Inactive",IF($S78="","Never Counted",IF($T78&lt;TODAY(),"Overdue",IF($T78&lt;=TODAY()+Dashboard!$B$6,"Due Soon","Current"))))),"")</f>
        <v/>
      </c>
      <c r="V78" s="27" t="n"/>
      <c r="W78" s="35" t="n"/>
    </row>
    <row r="79">
      <c r="A79" s="27" t="n"/>
      <c r="B79" s="27" t="n"/>
      <c r="C79" s="27" t="n"/>
      <c r="D79" s="27" t="n"/>
      <c r="E79" s="27" t="n"/>
      <c r="F79" s="27" t="n"/>
      <c r="G79" s="27" t="n"/>
      <c r="H79" s="28" t="n"/>
      <c r="I79" s="29" t="n"/>
      <c r="J79" s="30">
        <f>IFERROR(IF($A79="","",SUMIFS('Stock Movements'!$F$6:$F$505,'Stock Movements'!$C$6:$C$505,$A79,'Stock Movements'!$E$6:$E$505,"Receipt")),"")</f>
        <v/>
      </c>
      <c r="K79" s="30">
        <f>IFERROR(IF($A79="","",SUMIFS('Stock Movements'!$F$6:$F$505,'Stock Movements'!$C$6:$C$505,$A79,'Stock Movements'!$E$6:$E$505,"Issue")),"")</f>
        <v/>
      </c>
      <c r="L79" s="30">
        <f>IFERROR(IF($A79="","",SUMIFS('Stock Movements'!$G$6:$G$505,'Stock Movements'!$C$6:$C$505,$A79,'Stock Movements'!$E$6:$E$505,"Adjustment Increase")+SUMIFS('Stock Movements'!$G$6:$G$505,'Stock Movements'!$C$6:$C$505,$A79,'Stock Movements'!$E$6:$E$505,"Adjustment Decrease")),"")</f>
        <v/>
      </c>
      <c r="M79" s="30">
        <f>IFERROR(IF($A79="","",$I79+$J79-$K79+$L79),"")</f>
        <v/>
      </c>
      <c r="N79" s="29" t="n"/>
      <c r="O79" s="29" t="n"/>
      <c r="P79" s="30">
        <f>IFERROR(IF($A79="","",IF($V79&lt;&gt;"Yes",0,IF($M79&lt;=$O79,MAX(0,$N79-$M79),0))),"")</f>
        <v/>
      </c>
      <c r="Q79" s="31">
        <f>IFERROR(IF($A79="","",MAX(0,$M79)*$H79),"")</f>
        <v/>
      </c>
      <c r="R79" s="32">
        <f>IFERROR(IF($A79="","",IF($V79&lt;&gt;"Yes","Inactive",IF($M79&lt;=0,"Out of Stock",IF($M79&lt;=$O79,"Reorder Now",IF($M79&lt;$N79,"Below Par","In Stock"))))),"")</f>
        <v/>
      </c>
      <c r="S79" s="33" t="n"/>
      <c r="T79" s="34">
        <f>IFERROR(IF($A79="","",IF($S79="","",$S79+Dashboard!$B$5)),"")</f>
        <v/>
      </c>
      <c r="U79" s="32">
        <f>IFERROR(IF($A79="","",IF($V79&lt;&gt;"Yes","Inactive",IF($S79="","Never Counted",IF($T79&lt;TODAY(),"Overdue",IF($T79&lt;=TODAY()+Dashboard!$B$6,"Due Soon","Current"))))),"")</f>
        <v/>
      </c>
      <c r="V79" s="27" t="n"/>
      <c r="W79" s="35" t="n"/>
    </row>
    <row r="80">
      <c r="A80" s="27" t="n"/>
      <c r="B80" s="27" t="n"/>
      <c r="C80" s="27" t="n"/>
      <c r="D80" s="27" t="n"/>
      <c r="E80" s="27" t="n"/>
      <c r="F80" s="27" t="n"/>
      <c r="G80" s="27" t="n"/>
      <c r="H80" s="28" t="n"/>
      <c r="I80" s="29" t="n"/>
      <c r="J80" s="30">
        <f>IFERROR(IF($A80="","",SUMIFS('Stock Movements'!$F$6:$F$505,'Stock Movements'!$C$6:$C$505,$A80,'Stock Movements'!$E$6:$E$505,"Receipt")),"")</f>
        <v/>
      </c>
      <c r="K80" s="30">
        <f>IFERROR(IF($A80="","",SUMIFS('Stock Movements'!$F$6:$F$505,'Stock Movements'!$C$6:$C$505,$A80,'Stock Movements'!$E$6:$E$505,"Issue")),"")</f>
        <v/>
      </c>
      <c r="L80" s="30">
        <f>IFERROR(IF($A80="","",SUMIFS('Stock Movements'!$G$6:$G$505,'Stock Movements'!$C$6:$C$505,$A80,'Stock Movements'!$E$6:$E$505,"Adjustment Increase")+SUMIFS('Stock Movements'!$G$6:$G$505,'Stock Movements'!$C$6:$C$505,$A80,'Stock Movements'!$E$6:$E$505,"Adjustment Decrease")),"")</f>
        <v/>
      </c>
      <c r="M80" s="30">
        <f>IFERROR(IF($A80="","",$I80+$J80-$K80+$L80),"")</f>
        <v/>
      </c>
      <c r="N80" s="29" t="n"/>
      <c r="O80" s="29" t="n"/>
      <c r="P80" s="30">
        <f>IFERROR(IF($A80="","",IF($V80&lt;&gt;"Yes",0,IF($M80&lt;=$O80,MAX(0,$N80-$M80),0))),"")</f>
        <v/>
      </c>
      <c r="Q80" s="31">
        <f>IFERROR(IF($A80="","",MAX(0,$M80)*$H80),"")</f>
        <v/>
      </c>
      <c r="R80" s="32">
        <f>IFERROR(IF($A80="","",IF($V80&lt;&gt;"Yes","Inactive",IF($M80&lt;=0,"Out of Stock",IF($M80&lt;=$O80,"Reorder Now",IF($M80&lt;$N80,"Below Par","In Stock"))))),"")</f>
        <v/>
      </c>
      <c r="S80" s="33" t="n"/>
      <c r="T80" s="34">
        <f>IFERROR(IF($A80="","",IF($S80="","",$S80+Dashboard!$B$5)),"")</f>
        <v/>
      </c>
      <c r="U80" s="32">
        <f>IFERROR(IF($A80="","",IF($V80&lt;&gt;"Yes","Inactive",IF($S80="","Never Counted",IF($T80&lt;TODAY(),"Overdue",IF($T80&lt;=TODAY()+Dashboard!$B$6,"Due Soon","Current"))))),"")</f>
        <v/>
      </c>
      <c r="V80" s="27" t="n"/>
      <c r="W80" s="35" t="n"/>
    </row>
    <row r="81">
      <c r="A81" s="27" t="n"/>
      <c r="B81" s="27" t="n"/>
      <c r="C81" s="27" t="n"/>
      <c r="D81" s="27" t="n"/>
      <c r="E81" s="27" t="n"/>
      <c r="F81" s="27" t="n"/>
      <c r="G81" s="27" t="n"/>
      <c r="H81" s="28" t="n"/>
      <c r="I81" s="29" t="n"/>
      <c r="J81" s="30">
        <f>IFERROR(IF($A81="","",SUMIFS('Stock Movements'!$F$6:$F$505,'Stock Movements'!$C$6:$C$505,$A81,'Stock Movements'!$E$6:$E$505,"Receipt")),"")</f>
        <v/>
      </c>
      <c r="K81" s="30">
        <f>IFERROR(IF($A81="","",SUMIFS('Stock Movements'!$F$6:$F$505,'Stock Movements'!$C$6:$C$505,$A81,'Stock Movements'!$E$6:$E$505,"Issue")),"")</f>
        <v/>
      </c>
      <c r="L81" s="30">
        <f>IFERROR(IF($A81="","",SUMIFS('Stock Movements'!$G$6:$G$505,'Stock Movements'!$C$6:$C$505,$A81,'Stock Movements'!$E$6:$E$505,"Adjustment Increase")+SUMIFS('Stock Movements'!$G$6:$G$505,'Stock Movements'!$C$6:$C$505,$A81,'Stock Movements'!$E$6:$E$505,"Adjustment Decrease")),"")</f>
        <v/>
      </c>
      <c r="M81" s="30">
        <f>IFERROR(IF($A81="","",$I81+$J81-$K81+$L81),"")</f>
        <v/>
      </c>
      <c r="N81" s="29" t="n"/>
      <c r="O81" s="29" t="n"/>
      <c r="P81" s="30">
        <f>IFERROR(IF($A81="","",IF($V81&lt;&gt;"Yes",0,IF($M81&lt;=$O81,MAX(0,$N81-$M81),0))),"")</f>
        <v/>
      </c>
      <c r="Q81" s="31">
        <f>IFERROR(IF($A81="","",MAX(0,$M81)*$H81),"")</f>
        <v/>
      </c>
      <c r="R81" s="32">
        <f>IFERROR(IF($A81="","",IF($V81&lt;&gt;"Yes","Inactive",IF($M81&lt;=0,"Out of Stock",IF($M81&lt;=$O81,"Reorder Now",IF($M81&lt;$N81,"Below Par","In Stock"))))),"")</f>
        <v/>
      </c>
      <c r="S81" s="33" t="n"/>
      <c r="T81" s="34">
        <f>IFERROR(IF($A81="","",IF($S81="","",$S81+Dashboard!$B$5)),"")</f>
        <v/>
      </c>
      <c r="U81" s="32">
        <f>IFERROR(IF($A81="","",IF($V81&lt;&gt;"Yes","Inactive",IF($S81="","Never Counted",IF($T81&lt;TODAY(),"Overdue",IF($T81&lt;=TODAY()+Dashboard!$B$6,"Due Soon","Current"))))),"")</f>
        <v/>
      </c>
      <c r="V81" s="27" t="n"/>
      <c r="W81" s="35" t="n"/>
    </row>
    <row r="82">
      <c r="A82" s="27" t="n"/>
      <c r="B82" s="27" t="n"/>
      <c r="C82" s="27" t="n"/>
      <c r="D82" s="27" t="n"/>
      <c r="E82" s="27" t="n"/>
      <c r="F82" s="27" t="n"/>
      <c r="G82" s="27" t="n"/>
      <c r="H82" s="28" t="n"/>
      <c r="I82" s="29" t="n"/>
      <c r="J82" s="30">
        <f>IFERROR(IF($A82="","",SUMIFS('Stock Movements'!$F$6:$F$505,'Stock Movements'!$C$6:$C$505,$A82,'Stock Movements'!$E$6:$E$505,"Receipt")),"")</f>
        <v/>
      </c>
      <c r="K82" s="30">
        <f>IFERROR(IF($A82="","",SUMIFS('Stock Movements'!$F$6:$F$505,'Stock Movements'!$C$6:$C$505,$A82,'Stock Movements'!$E$6:$E$505,"Issue")),"")</f>
        <v/>
      </c>
      <c r="L82" s="30">
        <f>IFERROR(IF($A82="","",SUMIFS('Stock Movements'!$G$6:$G$505,'Stock Movements'!$C$6:$C$505,$A82,'Stock Movements'!$E$6:$E$505,"Adjustment Increase")+SUMIFS('Stock Movements'!$G$6:$G$505,'Stock Movements'!$C$6:$C$505,$A82,'Stock Movements'!$E$6:$E$505,"Adjustment Decrease")),"")</f>
        <v/>
      </c>
      <c r="M82" s="30">
        <f>IFERROR(IF($A82="","",$I82+$J82-$K82+$L82),"")</f>
        <v/>
      </c>
      <c r="N82" s="29" t="n"/>
      <c r="O82" s="29" t="n"/>
      <c r="P82" s="30">
        <f>IFERROR(IF($A82="","",IF($V82&lt;&gt;"Yes",0,IF($M82&lt;=$O82,MAX(0,$N82-$M82),0))),"")</f>
        <v/>
      </c>
      <c r="Q82" s="31">
        <f>IFERROR(IF($A82="","",MAX(0,$M82)*$H82),"")</f>
        <v/>
      </c>
      <c r="R82" s="32">
        <f>IFERROR(IF($A82="","",IF($V82&lt;&gt;"Yes","Inactive",IF($M82&lt;=0,"Out of Stock",IF($M82&lt;=$O82,"Reorder Now",IF($M82&lt;$N82,"Below Par","In Stock"))))),"")</f>
        <v/>
      </c>
      <c r="S82" s="33" t="n"/>
      <c r="T82" s="34">
        <f>IFERROR(IF($A82="","",IF($S82="","",$S82+Dashboard!$B$5)),"")</f>
        <v/>
      </c>
      <c r="U82" s="32">
        <f>IFERROR(IF($A82="","",IF($V82&lt;&gt;"Yes","Inactive",IF($S82="","Never Counted",IF($T82&lt;TODAY(),"Overdue",IF($T82&lt;=TODAY()+Dashboard!$B$6,"Due Soon","Current"))))),"")</f>
        <v/>
      </c>
      <c r="V82" s="27" t="n"/>
      <c r="W82" s="35" t="n"/>
    </row>
    <row r="83">
      <c r="A83" s="27" t="n"/>
      <c r="B83" s="27" t="n"/>
      <c r="C83" s="27" t="n"/>
      <c r="D83" s="27" t="n"/>
      <c r="E83" s="27" t="n"/>
      <c r="F83" s="27" t="n"/>
      <c r="G83" s="27" t="n"/>
      <c r="H83" s="28" t="n"/>
      <c r="I83" s="29" t="n"/>
      <c r="J83" s="30">
        <f>IFERROR(IF($A83="","",SUMIFS('Stock Movements'!$F$6:$F$505,'Stock Movements'!$C$6:$C$505,$A83,'Stock Movements'!$E$6:$E$505,"Receipt")),"")</f>
        <v/>
      </c>
      <c r="K83" s="30">
        <f>IFERROR(IF($A83="","",SUMIFS('Stock Movements'!$F$6:$F$505,'Stock Movements'!$C$6:$C$505,$A83,'Stock Movements'!$E$6:$E$505,"Issue")),"")</f>
        <v/>
      </c>
      <c r="L83" s="30">
        <f>IFERROR(IF($A83="","",SUMIFS('Stock Movements'!$G$6:$G$505,'Stock Movements'!$C$6:$C$505,$A83,'Stock Movements'!$E$6:$E$505,"Adjustment Increase")+SUMIFS('Stock Movements'!$G$6:$G$505,'Stock Movements'!$C$6:$C$505,$A83,'Stock Movements'!$E$6:$E$505,"Adjustment Decrease")),"")</f>
        <v/>
      </c>
      <c r="M83" s="30">
        <f>IFERROR(IF($A83="","",$I83+$J83-$K83+$L83),"")</f>
        <v/>
      </c>
      <c r="N83" s="29" t="n"/>
      <c r="O83" s="29" t="n"/>
      <c r="P83" s="30">
        <f>IFERROR(IF($A83="","",IF($V83&lt;&gt;"Yes",0,IF($M83&lt;=$O83,MAX(0,$N83-$M83),0))),"")</f>
        <v/>
      </c>
      <c r="Q83" s="31">
        <f>IFERROR(IF($A83="","",MAX(0,$M83)*$H83),"")</f>
        <v/>
      </c>
      <c r="R83" s="32">
        <f>IFERROR(IF($A83="","",IF($V83&lt;&gt;"Yes","Inactive",IF($M83&lt;=0,"Out of Stock",IF($M83&lt;=$O83,"Reorder Now",IF($M83&lt;$N83,"Below Par","In Stock"))))),"")</f>
        <v/>
      </c>
      <c r="S83" s="33" t="n"/>
      <c r="T83" s="34">
        <f>IFERROR(IF($A83="","",IF($S83="","",$S83+Dashboard!$B$5)),"")</f>
        <v/>
      </c>
      <c r="U83" s="32">
        <f>IFERROR(IF($A83="","",IF($V83&lt;&gt;"Yes","Inactive",IF($S83="","Never Counted",IF($T83&lt;TODAY(),"Overdue",IF($T83&lt;=TODAY()+Dashboard!$B$6,"Due Soon","Current"))))),"")</f>
        <v/>
      </c>
      <c r="V83" s="27" t="n"/>
      <c r="W83" s="35" t="n"/>
    </row>
    <row r="84">
      <c r="A84" s="27" t="n"/>
      <c r="B84" s="27" t="n"/>
      <c r="C84" s="27" t="n"/>
      <c r="D84" s="27" t="n"/>
      <c r="E84" s="27" t="n"/>
      <c r="F84" s="27" t="n"/>
      <c r="G84" s="27" t="n"/>
      <c r="H84" s="28" t="n"/>
      <c r="I84" s="29" t="n"/>
      <c r="J84" s="30">
        <f>IFERROR(IF($A84="","",SUMIFS('Stock Movements'!$F$6:$F$505,'Stock Movements'!$C$6:$C$505,$A84,'Stock Movements'!$E$6:$E$505,"Receipt")),"")</f>
        <v/>
      </c>
      <c r="K84" s="30">
        <f>IFERROR(IF($A84="","",SUMIFS('Stock Movements'!$F$6:$F$505,'Stock Movements'!$C$6:$C$505,$A84,'Stock Movements'!$E$6:$E$505,"Issue")),"")</f>
        <v/>
      </c>
      <c r="L84" s="30">
        <f>IFERROR(IF($A84="","",SUMIFS('Stock Movements'!$G$6:$G$505,'Stock Movements'!$C$6:$C$505,$A84,'Stock Movements'!$E$6:$E$505,"Adjustment Increase")+SUMIFS('Stock Movements'!$G$6:$G$505,'Stock Movements'!$C$6:$C$505,$A84,'Stock Movements'!$E$6:$E$505,"Adjustment Decrease")),"")</f>
        <v/>
      </c>
      <c r="M84" s="30">
        <f>IFERROR(IF($A84="","",$I84+$J84-$K84+$L84),"")</f>
        <v/>
      </c>
      <c r="N84" s="29" t="n"/>
      <c r="O84" s="29" t="n"/>
      <c r="P84" s="30">
        <f>IFERROR(IF($A84="","",IF($V84&lt;&gt;"Yes",0,IF($M84&lt;=$O84,MAX(0,$N84-$M84),0))),"")</f>
        <v/>
      </c>
      <c r="Q84" s="31">
        <f>IFERROR(IF($A84="","",MAX(0,$M84)*$H84),"")</f>
        <v/>
      </c>
      <c r="R84" s="32">
        <f>IFERROR(IF($A84="","",IF($V84&lt;&gt;"Yes","Inactive",IF($M84&lt;=0,"Out of Stock",IF($M84&lt;=$O84,"Reorder Now",IF($M84&lt;$N84,"Below Par","In Stock"))))),"")</f>
        <v/>
      </c>
      <c r="S84" s="33" t="n"/>
      <c r="T84" s="34">
        <f>IFERROR(IF($A84="","",IF($S84="","",$S84+Dashboard!$B$5)),"")</f>
        <v/>
      </c>
      <c r="U84" s="32">
        <f>IFERROR(IF($A84="","",IF($V84&lt;&gt;"Yes","Inactive",IF($S84="","Never Counted",IF($T84&lt;TODAY(),"Overdue",IF($T84&lt;=TODAY()+Dashboard!$B$6,"Due Soon","Current"))))),"")</f>
        <v/>
      </c>
      <c r="V84" s="27" t="n"/>
      <c r="W84" s="35" t="n"/>
    </row>
    <row r="85">
      <c r="A85" s="27" t="n"/>
      <c r="B85" s="27" t="n"/>
      <c r="C85" s="27" t="n"/>
      <c r="D85" s="27" t="n"/>
      <c r="E85" s="27" t="n"/>
      <c r="F85" s="27" t="n"/>
      <c r="G85" s="27" t="n"/>
      <c r="H85" s="28" t="n"/>
      <c r="I85" s="29" t="n"/>
      <c r="J85" s="30">
        <f>IFERROR(IF($A85="","",SUMIFS('Stock Movements'!$F$6:$F$505,'Stock Movements'!$C$6:$C$505,$A85,'Stock Movements'!$E$6:$E$505,"Receipt")),"")</f>
        <v/>
      </c>
      <c r="K85" s="30">
        <f>IFERROR(IF($A85="","",SUMIFS('Stock Movements'!$F$6:$F$505,'Stock Movements'!$C$6:$C$505,$A85,'Stock Movements'!$E$6:$E$505,"Issue")),"")</f>
        <v/>
      </c>
      <c r="L85" s="30">
        <f>IFERROR(IF($A85="","",SUMIFS('Stock Movements'!$G$6:$G$505,'Stock Movements'!$C$6:$C$505,$A85,'Stock Movements'!$E$6:$E$505,"Adjustment Increase")+SUMIFS('Stock Movements'!$G$6:$G$505,'Stock Movements'!$C$6:$C$505,$A85,'Stock Movements'!$E$6:$E$505,"Adjustment Decrease")),"")</f>
        <v/>
      </c>
      <c r="M85" s="30">
        <f>IFERROR(IF($A85="","",$I85+$J85-$K85+$L85),"")</f>
        <v/>
      </c>
      <c r="N85" s="29" t="n"/>
      <c r="O85" s="29" t="n"/>
      <c r="P85" s="30">
        <f>IFERROR(IF($A85="","",IF($V85&lt;&gt;"Yes",0,IF($M85&lt;=$O85,MAX(0,$N85-$M85),0))),"")</f>
        <v/>
      </c>
      <c r="Q85" s="31">
        <f>IFERROR(IF($A85="","",MAX(0,$M85)*$H85),"")</f>
        <v/>
      </c>
      <c r="R85" s="32">
        <f>IFERROR(IF($A85="","",IF($V85&lt;&gt;"Yes","Inactive",IF($M85&lt;=0,"Out of Stock",IF($M85&lt;=$O85,"Reorder Now",IF($M85&lt;$N85,"Below Par","In Stock"))))),"")</f>
        <v/>
      </c>
      <c r="S85" s="33" t="n"/>
      <c r="T85" s="34">
        <f>IFERROR(IF($A85="","",IF($S85="","",$S85+Dashboard!$B$5)),"")</f>
        <v/>
      </c>
      <c r="U85" s="32">
        <f>IFERROR(IF($A85="","",IF($V85&lt;&gt;"Yes","Inactive",IF($S85="","Never Counted",IF($T85&lt;TODAY(),"Overdue",IF($T85&lt;=TODAY()+Dashboard!$B$6,"Due Soon","Current"))))),"")</f>
        <v/>
      </c>
      <c r="V85" s="27" t="n"/>
      <c r="W85" s="35" t="n"/>
    </row>
    <row r="86">
      <c r="A86" s="27" t="n"/>
      <c r="B86" s="27" t="n"/>
      <c r="C86" s="27" t="n"/>
      <c r="D86" s="27" t="n"/>
      <c r="E86" s="27" t="n"/>
      <c r="F86" s="27" t="n"/>
      <c r="G86" s="27" t="n"/>
      <c r="H86" s="28" t="n"/>
      <c r="I86" s="29" t="n"/>
      <c r="J86" s="30">
        <f>IFERROR(IF($A86="","",SUMIFS('Stock Movements'!$F$6:$F$505,'Stock Movements'!$C$6:$C$505,$A86,'Stock Movements'!$E$6:$E$505,"Receipt")),"")</f>
        <v/>
      </c>
      <c r="K86" s="30">
        <f>IFERROR(IF($A86="","",SUMIFS('Stock Movements'!$F$6:$F$505,'Stock Movements'!$C$6:$C$505,$A86,'Stock Movements'!$E$6:$E$505,"Issue")),"")</f>
        <v/>
      </c>
      <c r="L86" s="30">
        <f>IFERROR(IF($A86="","",SUMIFS('Stock Movements'!$G$6:$G$505,'Stock Movements'!$C$6:$C$505,$A86,'Stock Movements'!$E$6:$E$505,"Adjustment Increase")+SUMIFS('Stock Movements'!$G$6:$G$505,'Stock Movements'!$C$6:$C$505,$A86,'Stock Movements'!$E$6:$E$505,"Adjustment Decrease")),"")</f>
        <v/>
      </c>
      <c r="M86" s="30">
        <f>IFERROR(IF($A86="","",$I86+$J86-$K86+$L86),"")</f>
        <v/>
      </c>
      <c r="N86" s="29" t="n"/>
      <c r="O86" s="29" t="n"/>
      <c r="P86" s="30">
        <f>IFERROR(IF($A86="","",IF($V86&lt;&gt;"Yes",0,IF($M86&lt;=$O86,MAX(0,$N86-$M86),0))),"")</f>
        <v/>
      </c>
      <c r="Q86" s="31">
        <f>IFERROR(IF($A86="","",MAX(0,$M86)*$H86),"")</f>
        <v/>
      </c>
      <c r="R86" s="32">
        <f>IFERROR(IF($A86="","",IF($V86&lt;&gt;"Yes","Inactive",IF($M86&lt;=0,"Out of Stock",IF($M86&lt;=$O86,"Reorder Now",IF($M86&lt;$N86,"Below Par","In Stock"))))),"")</f>
        <v/>
      </c>
      <c r="S86" s="33" t="n"/>
      <c r="T86" s="34">
        <f>IFERROR(IF($A86="","",IF($S86="","",$S86+Dashboard!$B$5)),"")</f>
        <v/>
      </c>
      <c r="U86" s="32">
        <f>IFERROR(IF($A86="","",IF($V86&lt;&gt;"Yes","Inactive",IF($S86="","Never Counted",IF($T86&lt;TODAY(),"Overdue",IF($T86&lt;=TODAY()+Dashboard!$B$6,"Due Soon","Current"))))),"")</f>
        <v/>
      </c>
      <c r="V86" s="27" t="n"/>
      <c r="W86" s="35" t="n"/>
    </row>
    <row r="87">
      <c r="A87" s="27" t="n"/>
      <c r="B87" s="27" t="n"/>
      <c r="C87" s="27" t="n"/>
      <c r="D87" s="27" t="n"/>
      <c r="E87" s="27" t="n"/>
      <c r="F87" s="27" t="n"/>
      <c r="G87" s="27" t="n"/>
      <c r="H87" s="28" t="n"/>
      <c r="I87" s="29" t="n"/>
      <c r="J87" s="30">
        <f>IFERROR(IF($A87="","",SUMIFS('Stock Movements'!$F$6:$F$505,'Stock Movements'!$C$6:$C$505,$A87,'Stock Movements'!$E$6:$E$505,"Receipt")),"")</f>
        <v/>
      </c>
      <c r="K87" s="30">
        <f>IFERROR(IF($A87="","",SUMIFS('Stock Movements'!$F$6:$F$505,'Stock Movements'!$C$6:$C$505,$A87,'Stock Movements'!$E$6:$E$505,"Issue")),"")</f>
        <v/>
      </c>
      <c r="L87" s="30">
        <f>IFERROR(IF($A87="","",SUMIFS('Stock Movements'!$G$6:$G$505,'Stock Movements'!$C$6:$C$505,$A87,'Stock Movements'!$E$6:$E$505,"Adjustment Increase")+SUMIFS('Stock Movements'!$G$6:$G$505,'Stock Movements'!$C$6:$C$505,$A87,'Stock Movements'!$E$6:$E$505,"Adjustment Decrease")),"")</f>
        <v/>
      </c>
      <c r="M87" s="30">
        <f>IFERROR(IF($A87="","",$I87+$J87-$K87+$L87),"")</f>
        <v/>
      </c>
      <c r="N87" s="29" t="n"/>
      <c r="O87" s="29" t="n"/>
      <c r="P87" s="30">
        <f>IFERROR(IF($A87="","",IF($V87&lt;&gt;"Yes",0,IF($M87&lt;=$O87,MAX(0,$N87-$M87),0))),"")</f>
        <v/>
      </c>
      <c r="Q87" s="31">
        <f>IFERROR(IF($A87="","",MAX(0,$M87)*$H87),"")</f>
        <v/>
      </c>
      <c r="R87" s="32">
        <f>IFERROR(IF($A87="","",IF($V87&lt;&gt;"Yes","Inactive",IF($M87&lt;=0,"Out of Stock",IF($M87&lt;=$O87,"Reorder Now",IF($M87&lt;$N87,"Below Par","In Stock"))))),"")</f>
        <v/>
      </c>
      <c r="S87" s="33" t="n"/>
      <c r="T87" s="34">
        <f>IFERROR(IF($A87="","",IF($S87="","",$S87+Dashboard!$B$5)),"")</f>
        <v/>
      </c>
      <c r="U87" s="32">
        <f>IFERROR(IF($A87="","",IF($V87&lt;&gt;"Yes","Inactive",IF($S87="","Never Counted",IF($T87&lt;TODAY(),"Overdue",IF($T87&lt;=TODAY()+Dashboard!$B$6,"Due Soon","Current"))))),"")</f>
        <v/>
      </c>
      <c r="V87" s="27" t="n"/>
      <c r="W87" s="35" t="n"/>
    </row>
    <row r="88">
      <c r="A88" s="27" t="n"/>
      <c r="B88" s="27" t="n"/>
      <c r="C88" s="27" t="n"/>
      <c r="D88" s="27" t="n"/>
      <c r="E88" s="27" t="n"/>
      <c r="F88" s="27" t="n"/>
      <c r="G88" s="27" t="n"/>
      <c r="H88" s="28" t="n"/>
      <c r="I88" s="29" t="n"/>
      <c r="J88" s="30">
        <f>IFERROR(IF($A88="","",SUMIFS('Stock Movements'!$F$6:$F$505,'Stock Movements'!$C$6:$C$505,$A88,'Stock Movements'!$E$6:$E$505,"Receipt")),"")</f>
        <v/>
      </c>
      <c r="K88" s="30">
        <f>IFERROR(IF($A88="","",SUMIFS('Stock Movements'!$F$6:$F$505,'Stock Movements'!$C$6:$C$505,$A88,'Stock Movements'!$E$6:$E$505,"Issue")),"")</f>
        <v/>
      </c>
      <c r="L88" s="30">
        <f>IFERROR(IF($A88="","",SUMIFS('Stock Movements'!$G$6:$G$505,'Stock Movements'!$C$6:$C$505,$A88,'Stock Movements'!$E$6:$E$505,"Adjustment Increase")+SUMIFS('Stock Movements'!$G$6:$G$505,'Stock Movements'!$C$6:$C$505,$A88,'Stock Movements'!$E$6:$E$505,"Adjustment Decrease")),"")</f>
        <v/>
      </c>
      <c r="M88" s="30">
        <f>IFERROR(IF($A88="","",$I88+$J88-$K88+$L88),"")</f>
        <v/>
      </c>
      <c r="N88" s="29" t="n"/>
      <c r="O88" s="29" t="n"/>
      <c r="P88" s="30">
        <f>IFERROR(IF($A88="","",IF($V88&lt;&gt;"Yes",0,IF($M88&lt;=$O88,MAX(0,$N88-$M88),0))),"")</f>
        <v/>
      </c>
      <c r="Q88" s="31">
        <f>IFERROR(IF($A88="","",MAX(0,$M88)*$H88),"")</f>
        <v/>
      </c>
      <c r="R88" s="32">
        <f>IFERROR(IF($A88="","",IF($V88&lt;&gt;"Yes","Inactive",IF($M88&lt;=0,"Out of Stock",IF($M88&lt;=$O88,"Reorder Now",IF($M88&lt;$N88,"Below Par","In Stock"))))),"")</f>
        <v/>
      </c>
      <c r="S88" s="33" t="n"/>
      <c r="T88" s="34">
        <f>IFERROR(IF($A88="","",IF($S88="","",$S88+Dashboard!$B$5)),"")</f>
        <v/>
      </c>
      <c r="U88" s="32">
        <f>IFERROR(IF($A88="","",IF($V88&lt;&gt;"Yes","Inactive",IF($S88="","Never Counted",IF($T88&lt;TODAY(),"Overdue",IF($T88&lt;=TODAY()+Dashboard!$B$6,"Due Soon","Current"))))),"")</f>
        <v/>
      </c>
      <c r="V88" s="27" t="n"/>
      <c r="W88" s="35" t="n"/>
    </row>
    <row r="89">
      <c r="A89" s="27" t="n"/>
      <c r="B89" s="27" t="n"/>
      <c r="C89" s="27" t="n"/>
      <c r="D89" s="27" t="n"/>
      <c r="E89" s="27" t="n"/>
      <c r="F89" s="27" t="n"/>
      <c r="G89" s="27" t="n"/>
      <c r="H89" s="28" t="n"/>
      <c r="I89" s="29" t="n"/>
      <c r="J89" s="30">
        <f>IFERROR(IF($A89="","",SUMIFS('Stock Movements'!$F$6:$F$505,'Stock Movements'!$C$6:$C$505,$A89,'Stock Movements'!$E$6:$E$505,"Receipt")),"")</f>
        <v/>
      </c>
      <c r="K89" s="30">
        <f>IFERROR(IF($A89="","",SUMIFS('Stock Movements'!$F$6:$F$505,'Stock Movements'!$C$6:$C$505,$A89,'Stock Movements'!$E$6:$E$505,"Issue")),"")</f>
        <v/>
      </c>
      <c r="L89" s="30">
        <f>IFERROR(IF($A89="","",SUMIFS('Stock Movements'!$G$6:$G$505,'Stock Movements'!$C$6:$C$505,$A89,'Stock Movements'!$E$6:$E$505,"Adjustment Increase")+SUMIFS('Stock Movements'!$G$6:$G$505,'Stock Movements'!$C$6:$C$505,$A89,'Stock Movements'!$E$6:$E$505,"Adjustment Decrease")),"")</f>
        <v/>
      </c>
      <c r="M89" s="30">
        <f>IFERROR(IF($A89="","",$I89+$J89-$K89+$L89),"")</f>
        <v/>
      </c>
      <c r="N89" s="29" t="n"/>
      <c r="O89" s="29" t="n"/>
      <c r="P89" s="30">
        <f>IFERROR(IF($A89="","",IF($V89&lt;&gt;"Yes",0,IF($M89&lt;=$O89,MAX(0,$N89-$M89),0))),"")</f>
        <v/>
      </c>
      <c r="Q89" s="31">
        <f>IFERROR(IF($A89="","",MAX(0,$M89)*$H89),"")</f>
        <v/>
      </c>
      <c r="R89" s="32">
        <f>IFERROR(IF($A89="","",IF($V89&lt;&gt;"Yes","Inactive",IF($M89&lt;=0,"Out of Stock",IF($M89&lt;=$O89,"Reorder Now",IF($M89&lt;$N89,"Below Par","In Stock"))))),"")</f>
        <v/>
      </c>
      <c r="S89" s="33" t="n"/>
      <c r="T89" s="34">
        <f>IFERROR(IF($A89="","",IF($S89="","",$S89+Dashboard!$B$5)),"")</f>
        <v/>
      </c>
      <c r="U89" s="32">
        <f>IFERROR(IF($A89="","",IF($V89&lt;&gt;"Yes","Inactive",IF($S89="","Never Counted",IF($T89&lt;TODAY(),"Overdue",IF($T89&lt;=TODAY()+Dashboard!$B$6,"Due Soon","Current"))))),"")</f>
        <v/>
      </c>
      <c r="V89" s="27" t="n"/>
      <c r="W89" s="35" t="n"/>
    </row>
    <row r="90">
      <c r="A90" s="27" t="n"/>
      <c r="B90" s="27" t="n"/>
      <c r="C90" s="27" t="n"/>
      <c r="D90" s="27" t="n"/>
      <c r="E90" s="27" t="n"/>
      <c r="F90" s="27" t="n"/>
      <c r="G90" s="27" t="n"/>
      <c r="H90" s="28" t="n"/>
      <c r="I90" s="29" t="n"/>
      <c r="J90" s="30">
        <f>IFERROR(IF($A90="","",SUMIFS('Stock Movements'!$F$6:$F$505,'Stock Movements'!$C$6:$C$505,$A90,'Stock Movements'!$E$6:$E$505,"Receipt")),"")</f>
        <v/>
      </c>
      <c r="K90" s="30">
        <f>IFERROR(IF($A90="","",SUMIFS('Stock Movements'!$F$6:$F$505,'Stock Movements'!$C$6:$C$505,$A90,'Stock Movements'!$E$6:$E$505,"Issue")),"")</f>
        <v/>
      </c>
      <c r="L90" s="30">
        <f>IFERROR(IF($A90="","",SUMIFS('Stock Movements'!$G$6:$G$505,'Stock Movements'!$C$6:$C$505,$A90,'Stock Movements'!$E$6:$E$505,"Adjustment Increase")+SUMIFS('Stock Movements'!$G$6:$G$505,'Stock Movements'!$C$6:$C$505,$A90,'Stock Movements'!$E$6:$E$505,"Adjustment Decrease")),"")</f>
        <v/>
      </c>
      <c r="M90" s="30">
        <f>IFERROR(IF($A90="","",$I90+$J90-$K90+$L90),"")</f>
        <v/>
      </c>
      <c r="N90" s="29" t="n"/>
      <c r="O90" s="29" t="n"/>
      <c r="P90" s="30">
        <f>IFERROR(IF($A90="","",IF($V90&lt;&gt;"Yes",0,IF($M90&lt;=$O90,MAX(0,$N90-$M90),0))),"")</f>
        <v/>
      </c>
      <c r="Q90" s="31">
        <f>IFERROR(IF($A90="","",MAX(0,$M90)*$H90),"")</f>
        <v/>
      </c>
      <c r="R90" s="32">
        <f>IFERROR(IF($A90="","",IF($V90&lt;&gt;"Yes","Inactive",IF($M90&lt;=0,"Out of Stock",IF($M90&lt;=$O90,"Reorder Now",IF($M90&lt;$N90,"Below Par","In Stock"))))),"")</f>
        <v/>
      </c>
      <c r="S90" s="33" t="n"/>
      <c r="T90" s="34">
        <f>IFERROR(IF($A90="","",IF($S90="","",$S90+Dashboard!$B$5)),"")</f>
        <v/>
      </c>
      <c r="U90" s="32">
        <f>IFERROR(IF($A90="","",IF($V90&lt;&gt;"Yes","Inactive",IF($S90="","Never Counted",IF($T90&lt;TODAY(),"Overdue",IF($T90&lt;=TODAY()+Dashboard!$B$6,"Due Soon","Current"))))),"")</f>
        <v/>
      </c>
      <c r="V90" s="27" t="n"/>
      <c r="W90" s="35" t="n"/>
    </row>
    <row r="91">
      <c r="A91" s="27" t="n"/>
      <c r="B91" s="27" t="n"/>
      <c r="C91" s="27" t="n"/>
      <c r="D91" s="27" t="n"/>
      <c r="E91" s="27" t="n"/>
      <c r="F91" s="27" t="n"/>
      <c r="G91" s="27" t="n"/>
      <c r="H91" s="28" t="n"/>
      <c r="I91" s="29" t="n"/>
      <c r="J91" s="30">
        <f>IFERROR(IF($A91="","",SUMIFS('Stock Movements'!$F$6:$F$505,'Stock Movements'!$C$6:$C$505,$A91,'Stock Movements'!$E$6:$E$505,"Receipt")),"")</f>
        <v/>
      </c>
      <c r="K91" s="30">
        <f>IFERROR(IF($A91="","",SUMIFS('Stock Movements'!$F$6:$F$505,'Stock Movements'!$C$6:$C$505,$A91,'Stock Movements'!$E$6:$E$505,"Issue")),"")</f>
        <v/>
      </c>
      <c r="L91" s="30">
        <f>IFERROR(IF($A91="","",SUMIFS('Stock Movements'!$G$6:$G$505,'Stock Movements'!$C$6:$C$505,$A91,'Stock Movements'!$E$6:$E$505,"Adjustment Increase")+SUMIFS('Stock Movements'!$G$6:$G$505,'Stock Movements'!$C$6:$C$505,$A91,'Stock Movements'!$E$6:$E$505,"Adjustment Decrease")),"")</f>
        <v/>
      </c>
      <c r="M91" s="30">
        <f>IFERROR(IF($A91="","",$I91+$J91-$K91+$L91),"")</f>
        <v/>
      </c>
      <c r="N91" s="29" t="n"/>
      <c r="O91" s="29" t="n"/>
      <c r="P91" s="30">
        <f>IFERROR(IF($A91="","",IF($V91&lt;&gt;"Yes",0,IF($M91&lt;=$O91,MAX(0,$N91-$M91),0))),"")</f>
        <v/>
      </c>
      <c r="Q91" s="31">
        <f>IFERROR(IF($A91="","",MAX(0,$M91)*$H91),"")</f>
        <v/>
      </c>
      <c r="R91" s="32">
        <f>IFERROR(IF($A91="","",IF($V91&lt;&gt;"Yes","Inactive",IF($M91&lt;=0,"Out of Stock",IF($M91&lt;=$O91,"Reorder Now",IF($M91&lt;$N91,"Below Par","In Stock"))))),"")</f>
        <v/>
      </c>
      <c r="S91" s="33" t="n"/>
      <c r="T91" s="34">
        <f>IFERROR(IF($A91="","",IF($S91="","",$S91+Dashboard!$B$5)),"")</f>
        <v/>
      </c>
      <c r="U91" s="32">
        <f>IFERROR(IF($A91="","",IF($V91&lt;&gt;"Yes","Inactive",IF($S91="","Never Counted",IF($T91&lt;TODAY(),"Overdue",IF($T91&lt;=TODAY()+Dashboard!$B$6,"Due Soon","Current"))))),"")</f>
        <v/>
      </c>
      <c r="V91" s="27" t="n"/>
      <c r="W91" s="35" t="n"/>
    </row>
    <row r="92">
      <c r="A92" s="27" t="n"/>
      <c r="B92" s="27" t="n"/>
      <c r="C92" s="27" t="n"/>
      <c r="D92" s="27" t="n"/>
      <c r="E92" s="27" t="n"/>
      <c r="F92" s="27" t="n"/>
      <c r="G92" s="27" t="n"/>
      <c r="H92" s="28" t="n"/>
      <c r="I92" s="29" t="n"/>
      <c r="J92" s="30">
        <f>IFERROR(IF($A92="","",SUMIFS('Stock Movements'!$F$6:$F$505,'Stock Movements'!$C$6:$C$505,$A92,'Stock Movements'!$E$6:$E$505,"Receipt")),"")</f>
        <v/>
      </c>
      <c r="K92" s="30">
        <f>IFERROR(IF($A92="","",SUMIFS('Stock Movements'!$F$6:$F$505,'Stock Movements'!$C$6:$C$505,$A92,'Stock Movements'!$E$6:$E$505,"Issue")),"")</f>
        <v/>
      </c>
      <c r="L92" s="30">
        <f>IFERROR(IF($A92="","",SUMIFS('Stock Movements'!$G$6:$G$505,'Stock Movements'!$C$6:$C$505,$A92,'Stock Movements'!$E$6:$E$505,"Adjustment Increase")+SUMIFS('Stock Movements'!$G$6:$G$505,'Stock Movements'!$C$6:$C$505,$A92,'Stock Movements'!$E$6:$E$505,"Adjustment Decrease")),"")</f>
        <v/>
      </c>
      <c r="M92" s="30">
        <f>IFERROR(IF($A92="","",$I92+$J92-$K92+$L92),"")</f>
        <v/>
      </c>
      <c r="N92" s="29" t="n"/>
      <c r="O92" s="29" t="n"/>
      <c r="P92" s="30">
        <f>IFERROR(IF($A92="","",IF($V92&lt;&gt;"Yes",0,IF($M92&lt;=$O92,MAX(0,$N92-$M92),0))),"")</f>
        <v/>
      </c>
      <c r="Q92" s="31">
        <f>IFERROR(IF($A92="","",MAX(0,$M92)*$H92),"")</f>
        <v/>
      </c>
      <c r="R92" s="32">
        <f>IFERROR(IF($A92="","",IF($V92&lt;&gt;"Yes","Inactive",IF($M92&lt;=0,"Out of Stock",IF($M92&lt;=$O92,"Reorder Now",IF($M92&lt;$N92,"Below Par","In Stock"))))),"")</f>
        <v/>
      </c>
      <c r="S92" s="33" t="n"/>
      <c r="T92" s="34">
        <f>IFERROR(IF($A92="","",IF($S92="","",$S92+Dashboard!$B$5)),"")</f>
        <v/>
      </c>
      <c r="U92" s="32">
        <f>IFERROR(IF($A92="","",IF($V92&lt;&gt;"Yes","Inactive",IF($S92="","Never Counted",IF($T92&lt;TODAY(),"Overdue",IF($T92&lt;=TODAY()+Dashboard!$B$6,"Due Soon","Current"))))),"")</f>
        <v/>
      </c>
      <c r="V92" s="27" t="n"/>
      <c r="W92" s="35" t="n"/>
    </row>
    <row r="93">
      <c r="A93" s="27" t="n"/>
      <c r="B93" s="27" t="n"/>
      <c r="C93" s="27" t="n"/>
      <c r="D93" s="27" t="n"/>
      <c r="E93" s="27" t="n"/>
      <c r="F93" s="27" t="n"/>
      <c r="G93" s="27" t="n"/>
      <c r="H93" s="28" t="n"/>
      <c r="I93" s="29" t="n"/>
      <c r="J93" s="30">
        <f>IFERROR(IF($A93="","",SUMIFS('Stock Movements'!$F$6:$F$505,'Stock Movements'!$C$6:$C$505,$A93,'Stock Movements'!$E$6:$E$505,"Receipt")),"")</f>
        <v/>
      </c>
      <c r="K93" s="30">
        <f>IFERROR(IF($A93="","",SUMIFS('Stock Movements'!$F$6:$F$505,'Stock Movements'!$C$6:$C$505,$A93,'Stock Movements'!$E$6:$E$505,"Issue")),"")</f>
        <v/>
      </c>
      <c r="L93" s="30">
        <f>IFERROR(IF($A93="","",SUMIFS('Stock Movements'!$G$6:$G$505,'Stock Movements'!$C$6:$C$505,$A93,'Stock Movements'!$E$6:$E$505,"Adjustment Increase")+SUMIFS('Stock Movements'!$G$6:$G$505,'Stock Movements'!$C$6:$C$505,$A93,'Stock Movements'!$E$6:$E$505,"Adjustment Decrease")),"")</f>
        <v/>
      </c>
      <c r="M93" s="30">
        <f>IFERROR(IF($A93="","",$I93+$J93-$K93+$L93),"")</f>
        <v/>
      </c>
      <c r="N93" s="29" t="n"/>
      <c r="O93" s="29" t="n"/>
      <c r="P93" s="30">
        <f>IFERROR(IF($A93="","",IF($V93&lt;&gt;"Yes",0,IF($M93&lt;=$O93,MAX(0,$N93-$M93),0))),"")</f>
        <v/>
      </c>
      <c r="Q93" s="31">
        <f>IFERROR(IF($A93="","",MAX(0,$M93)*$H93),"")</f>
        <v/>
      </c>
      <c r="R93" s="32">
        <f>IFERROR(IF($A93="","",IF($V93&lt;&gt;"Yes","Inactive",IF($M93&lt;=0,"Out of Stock",IF($M93&lt;=$O93,"Reorder Now",IF($M93&lt;$N93,"Below Par","In Stock"))))),"")</f>
        <v/>
      </c>
      <c r="S93" s="33" t="n"/>
      <c r="T93" s="34">
        <f>IFERROR(IF($A93="","",IF($S93="","",$S93+Dashboard!$B$5)),"")</f>
        <v/>
      </c>
      <c r="U93" s="32">
        <f>IFERROR(IF($A93="","",IF($V93&lt;&gt;"Yes","Inactive",IF($S93="","Never Counted",IF($T93&lt;TODAY(),"Overdue",IF($T93&lt;=TODAY()+Dashboard!$B$6,"Due Soon","Current"))))),"")</f>
        <v/>
      </c>
      <c r="V93" s="27" t="n"/>
      <c r="W93" s="35" t="n"/>
    </row>
    <row r="94">
      <c r="A94" s="27" t="n"/>
      <c r="B94" s="27" t="n"/>
      <c r="C94" s="27" t="n"/>
      <c r="D94" s="27" t="n"/>
      <c r="E94" s="27" t="n"/>
      <c r="F94" s="27" t="n"/>
      <c r="G94" s="27" t="n"/>
      <c r="H94" s="28" t="n"/>
      <c r="I94" s="29" t="n"/>
      <c r="J94" s="30">
        <f>IFERROR(IF($A94="","",SUMIFS('Stock Movements'!$F$6:$F$505,'Stock Movements'!$C$6:$C$505,$A94,'Stock Movements'!$E$6:$E$505,"Receipt")),"")</f>
        <v/>
      </c>
      <c r="K94" s="30">
        <f>IFERROR(IF($A94="","",SUMIFS('Stock Movements'!$F$6:$F$505,'Stock Movements'!$C$6:$C$505,$A94,'Stock Movements'!$E$6:$E$505,"Issue")),"")</f>
        <v/>
      </c>
      <c r="L94" s="30">
        <f>IFERROR(IF($A94="","",SUMIFS('Stock Movements'!$G$6:$G$505,'Stock Movements'!$C$6:$C$505,$A94,'Stock Movements'!$E$6:$E$505,"Adjustment Increase")+SUMIFS('Stock Movements'!$G$6:$G$505,'Stock Movements'!$C$6:$C$505,$A94,'Stock Movements'!$E$6:$E$505,"Adjustment Decrease")),"")</f>
        <v/>
      </c>
      <c r="M94" s="30">
        <f>IFERROR(IF($A94="","",$I94+$J94-$K94+$L94),"")</f>
        <v/>
      </c>
      <c r="N94" s="29" t="n"/>
      <c r="O94" s="29" t="n"/>
      <c r="P94" s="30">
        <f>IFERROR(IF($A94="","",IF($V94&lt;&gt;"Yes",0,IF($M94&lt;=$O94,MAX(0,$N94-$M94),0))),"")</f>
        <v/>
      </c>
      <c r="Q94" s="31">
        <f>IFERROR(IF($A94="","",MAX(0,$M94)*$H94),"")</f>
        <v/>
      </c>
      <c r="R94" s="32">
        <f>IFERROR(IF($A94="","",IF($V94&lt;&gt;"Yes","Inactive",IF($M94&lt;=0,"Out of Stock",IF($M94&lt;=$O94,"Reorder Now",IF($M94&lt;$N94,"Below Par","In Stock"))))),"")</f>
        <v/>
      </c>
      <c r="S94" s="33" t="n"/>
      <c r="T94" s="34">
        <f>IFERROR(IF($A94="","",IF($S94="","",$S94+Dashboard!$B$5)),"")</f>
        <v/>
      </c>
      <c r="U94" s="32">
        <f>IFERROR(IF($A94="","",IF($V94&lt;&gt;"Yes","Inactive",IF($S94="","Never Counted",IF($T94&lt;TODAY(),"Overdue",IF($T94&lt;=TODAY()+Dashboard!$B$6,"Due Soon","Current"))))),"")</f>
        <v/>
      </c>
      <c r="V94" s="27" t="n"/>
      <c r="W94" s="35" t="n"/>
    </row>
    <row r="95">
      <c r="A95" s="27" t="n"/>
      <c r="B95" s="27" t="n"/>
      <c r="C95" s="27" t="n"/>
      <c r="D95" s="27" t="n"/>
      <c r="E95" s="27" t="n"/>
      <c r="F95" s="27" t="n"/>
      <c r="G95" s="27" t="n"/>
      <c r="H95" s="28" t="n"/>
      <c r="I95" s="29" t="n"/>
      <c r="J95" s="30">
        <f>IFERROR(IF($A95="","",SUMIFS('Stock Movements'!$F$6:$F$505,'Stock Movements'!$C$6:$C$505,$A95,'Stock Movements'!$E$6:$E$505,"Receipt")),"")</f>
        <v/>
      </c>
      <c r="K95" s="30">
        <f>IFERROR(IF($A95="","",SUMIFS('Stock Movements'!$F$6:$F$505,'Stock Movements'!$C$6:$C$505,$A95,'Stock Movements'!$E$6:$E$505,"Issue")),"")</f>
        <v/>
      </c>
      <c r="L95" s="30">
        <f>IFERROR(IF($A95="","",SUMIFS('Stock Movements'!$G$6:$G$505,'Stock Movements'!$C$6:$C$505,$A95,'Stock Movements'!$E$6:$E$505,"Adjustment Increase")+SUMIFS('Stock Movements'!$G$6:$G$505,'Stock Movements'!$C$6:$C$505,$A95,'Stock Movements'!$E$6:$E$505,"Adjustment Decrease")),"")</f>
        <v/>
      </c>
      <c r="M95" s="30">
        <f>IFERROR(IF($A95="","",$I95+$J95-$K95+$L95),"")</f>
        <v/>
      </c>
      <c r="N95" s="29" t="n"/>
      <c r="O95" s="29" t="n"/>
      <c r="P95" s="30">
        <f>IFERROR(IF($A95="","",IF($V95&lt;&gt;"Yes",0,IF($M95&lt;=$O95,MAX(0,$N95-$M95),0))),"")</f>
        <v/>
      </c>
      <c r="Q95" s="31">
        <f>IFERROR(IF($A95="","",MAX(0,$M95)*$H95),"")</f>
        <v/>
      </c>
      <c r="R95" s="32">
        <f>IFERROR(IF($A95="","",IF($V95&lt;&gt;"Yes","Inactive",IF($M95&lt;=0,"Out of Stock",IF($M95&lt;=$O95,"Reorder Now",IF($M95&lt;$N95,"Below Par","In Stock"))))),"")</f>
        <v/>
      </c>
      <c r="S95" s="33" t="n"/>
      <c r="T95" s="34">
        <f>IFERROR(IF($A95="","",IF($S95="","",$S95+Dashboard!$B$5)),"")</f>
        <v/>
      </c>
      <c r="U95" s="32">
        <f>IFERROR(IF($A95="","",IF($V95&lt;&gt;"Yes","Inactive",IF($S95="","Never Counted",IF($T95&lt;TODAY(),"Overdue",IF($T95&lt;=TODAY()+Dashboard!$B$6,"Due Soon","Current"))))),"")</f>
        <v/>
      </c>
      <c r="V95" s="27" t="n"/>
      <c r="W95" s="35" t="n"/>
    </row>
    <row r="96">
      <c r="A96" s="27" t="n"/>
      <c r="B96" s="27" t="n"/>
      <c r="C96" s="27" t="n"/>
      <c r="D96" s="27" t="n"/>
      <c r="E96" s="27" t="n"/>
      <c r="F96" s="27" t="n"/>
      <c r="G96" s="27" t="n"/>
      <c r="H96" s="28" t="n"/>
      <c r="I96" s="29" t="n"/>
      <c r="J96" s="30">
        <f>IFERROR(IF($A96="","",SUMIFS('Stock Movements'!$F$6:$F$505,'Stock Movements'!$C$6:$C$505,$A96,'Stock Movements'!$E$6:$E$505,"Receipt")),"")</f>
        <v/>
      </c>
      <c r="K96" s="30">
        <f>IFERROR(IF($A96="","",SUMIFS('Stock Movements'!$F$6:$F$505,'Stock Movements'!$C$6:$C$505,$A96,'Stock Movements'!$E$6:$E$505,"Issue")),"")</f>
        <v/>
      </c>
      <c r="L96" s="30">
        <f>IFERROR(IF($A96="","",SUMIFS('Stock Movements'!$G$6:$G$505,'Stock Movements'!$C$6:$C$505,$A96,'Stock Movements'!$E$6:$E$505,"Adjustment Increase")+SUMIFS('Stock Movements'!$G$6:$G$505,'Stock Movements'!$C$6:$C$505,$A96,'Stock Movements'!$E$6:$E$505,"Adjustment Decrease")),"")</f>
        <v/>
      </c>
      <c r="M96" s="30">
        <f>IFERROR(IF($A96="","",$I96+$J96-$K96+$L96),"")</f>
        <v/>
      </c>
      <c r="N96" s="29" t="n"/>
      <c r="O96" s="29" t="n"/>
      <c r="P96" s="30">
        <f>IFERROR(IF($A96="","",IF($V96&lt;&gt;"Yes",0,IF($M96&lt;=$O96,MAX(0,$N96-$M96),0))),"")</f>
        <v/>
      </c>
      <c r="Q96" s="31">
        <f>IFERROR(IF($A96="","",MAX(0,$M96)*$H96),"")</f>
        <v/>
      </c>
      <c r="R96" s="32">
        <f>IFERROR(IF($A96="","",IF($V96&lt;&gt;"Yes","Inactive",IF($M96&lt;=0,"Out of Stock",IF($M96&lt;=$O96,"Reorder Now",IF($M96&lt;$N96,"Below Par","In Stock"))))),"")</f>
        <v/>
      </c>
      <c r="S96" s="33" t="n"/>
      <c r="T96" s="34">
        <f>IFERROR(IF($A96="","",IF($S96="","",$S96+Dashboard!$B$5)),"")</f>
        <v/>
      </c>
      <c r="U96" s="32">
        <f>IFERROR(IF($A96="","",IF($V96&lt;&gt;"Yes","Inactive",IF($S96="","Never Counted",IF($T96&lt;TODAY(),"Overdue",IF($T96&lt;=TODAY()+Dashboard!$B$6,"Due Soon","Current"))))),"")</f>
        <v/>
      </c>
      <c r="V96" s="27" t="n"/>
      <c r="W96" s="35" t="n"/>
    </row>
    <row r="97">
      <c r="A97" s="27" t="n"/>
      <c r="B97" s="27" t="n"/>
      <c r="C97" s="27" t="n"/>
      <c r="D97" s="27" t="n"/>
      <c r="E97" s="27" t="n"/>
      <c r="F97" s="27" t="n"/>
      <c r="G97" s="27" t="n"/>
      <c r="H97" s="28" t="n"/>
      <c r="I97" s="29" t="n"/>
      <c r="J97" s="30">
        <f>IFERROR(IF($A97="","",SUMIFS('Stock Movements'!$F$6:$F$505,'Stock Movements'!$C$6:$C$505,$A97,'Stock Movements'!$E$6:$E$505,"Receipt")),"")</f>
        <v/>
      </c>
      <c r="K97" s="30">
        <f>IFERROR(IF($A97="","",SUMIFS('Stock Movements'!$F$6:$F$505,'Stock Movements'!$C$6:$C$505,$A97,'Stock Movements'!$E$6:$E$505,"Issue")),"")</f>
        <v/>
      </c>
      <c r="L97" s="30">
        <f>IFERROR(IF($A97="","",SUMIFS('Stock Movements'!$G$6:$G$505,'Stock Movements'!$C$6:$C$505,$A97,'Stock Movements'!$E$6:$E$505,"Adjustment Increase")+SUMIFS('Stock Movements'!$G$6:$G$505,'Stock Movements'!$C$6:$C$505,$A97,'Stock Movements'!$E$6:$E$505,"Adjustment Decrease")),"")</f>
        <v/>
      </c>
      <c r="M97" s="30">
        <f>IFERROR(IF($A97="","",$I97+$J97-$K97+$L97),"")</f>
        <v/>
      </c>
      <c r="N97" s="29" t="n"/>
      <c r="O97" s="29" t="n"/>
      <c r="P97" s="30">
        <f>IFERROR(IF($A97="","",IF($V97&lt;&gt;"Yes",0,IF($M97&lt;=$O97,MAX(0,$N97-$M97),0))),"")</f>
        <v/>
      </c>
      <c r="Q97" s="31">
        <f>IFERROR(IF($A97="","",MAX(0,$M97)*$H97),"")</f>
        <v/>
      </c>
      <c r="R97" s="32">
        <f>IFERROR(IF($A97="","",IF($V97&lt;&gt;"Yes","Inactive",IF($M97&lt;=0,"Out of Stock",IF($M97&lt;=$O97,"Reorder Now",IF($M97&lt;$N97,"Below Par","In Stock"))))),"")</f>
        <v/>
      </c>
      <c r="S97" s="33" t="n"/>
      <c r="T97" s="34">
        <f>IFERROR(IF($A97="","",IF($S97="","",$S97+Dashboard!$B$5)),"")</f>
        <v/>
      </c>
      <c r="U97" s="32">
        <f>IFERROR(IF($A97="","",IF($V97&lt;&gt;"Yes","Inactive",IF($S97="","Never Counted",IF($T97&lt;TODAY(),"Overdue",IF($T97&lt;=TODAY()+Dashboard!$B$6,"Due Soon","Current"))))),"")</f>
        <v/>
      </c>
      <c r="V97" s="27" t="n"/>
      <c r="W97" s="35" t="n"/>
    </row>
    <row r="98">
      <c r="A98" s="27" t="n"/>
      <c r="B98" s="27" t="n"/>
      <c r="C98" s="27" t="n"/>
      <c r="D98" s="27" t="n"/>
      <c r="E98" s="27" t="n"/>
      <c r="F98" s="27" t="n"/>
      <c r="G98" s="27" t="n"/>
      <c r="H98" s="28" t="n"/>
      <c r="I98" s="29" t="n"/>
      <c r="J98" s="30">
        <f>IFERROR(IF($A98="","",SUMIFS('Stock Movements'!$F$6:$F$505,'Stock Movements'!$C$6:$C$505,$A98,'Stock Movements'!$E$6:$E$505,"Receipt")),"")</f>
        <v/>
      </c>
      <c r="K98" s="30">
        <f>IFERROR(IF($A98="","",SUMIFS('Stock Movements'!$F$6:$F$505,'Stock Movements'!$C$6:$C$505,$A98,'Stock Movements'!$E$6:$E$505,"Issue")),"")</f>
        <v/>
      </c>
      <c r="L98" s="30">
        <f>IFERROR(IF($A98="","",SUMIFS('Stock Movements'!$G$6:$G$505,'Stock Movements'!$C$6:$C$505,$A98,'Stock Movements'!$E$6:$E$505,"Adjustment Increase")+SUMIFS('Stock Movements'!$G$6:$G$505,'Stock Movements'!$C$6:$C$505,$A98,'Stock Movements'!$E$6:$E$505,"Adjustment Decrease")),"")</f>
        <v/>
      </c>
      <c r="M98" s="30">
        <f>IFERROR(IF($A98="","",$I98+$J98-$K98+$L98),"")</f>
        <v/>
      </c>
      <c r="N98" s="29" t="n"/>
      <c r="O98" s="29" t="n"/>
      <c r="P98" s="30">
        <f>IFERROR(IF($A98="","",IF($V98&lt;&gt;"Yes",0,IF($M98&lt;=$O98,MAX(0,$N98-$M98),0))),"")</f>
        <v/>
      </c>
      <c r="Q98" s="31">
        <f>IFERROR(IF($A98="","",MAX(0,$M98)*$H98),"")</f>
        <v/>
      </c>
      <c r="R98" s="32">
        <f>IFERROR(IF($A98="","",IF($V98&lt;&gt;"Yes","Inactive",IF($M98&lt;=0,"Out of Stock",IF($M98&lt;=$O98,"Reorder Now",IF($M98&lt;$N98,"Below Par","In Stock"))))),"")</f>
        <v/>
      </c>
      <c r="S98" s="33" t="n"/>
      <c r="T98" s="34">
        <f>IFERROR(IF($A98="","",IF($S98="","",$S98+Dashboard!$B$5)),"")</f>
        <v/>
      </c>
      <c r="U98" s="32">
        <f>IFERROR(IF($A98="","",IF($V98&lt;&gt;"Yes","Inactive",IF($S98="","Never Counted",IF($T98&lt;TODAY(),"Overdue",IF($T98&lt;=TODAY()+Dashboard!$B$6,"Due Soon","Current"))))),"")</f>
        <v/>
      </c>
      <c r="V98" s="27" t="n"/>
      <c r="W98" s="35" t="n"/>
    </row>
    <row r="99">
      <c r="A99" s="27" t="n"/>
      <c r="B99" s="27" t="n"/>
      <c r="C99" s="27" t="n"/>
      <c r="D99" s="27" t="n"/>
      <c r="E99" s="27" t="n"/>
      <c r="F99" s="27" t="n"/>
      <c r="G99" s="27" t="n"/>
      <c r="H99" s="28" t="n"/>
      <c r="I99" s="29" t="n"/>
      <c r="J99" s="30">
        <f>IFERROR(IF($A99="","",SUMIFS('Stock Movements'!$F$6:$F$505,'Stock Movements'!$C$6:$C$505,$A99,'Stock Movements'!$E$6:$E$505,"Receipt")),"")</f>
        <v/>
      </c>
      <c r="K99" s="30">
        <f>IFERROR(IF($A99="","",SUMIFS('Stock Movements'!$F$6:$F$505,'Stock Movements'!$C$6:$C$505,$A99,'Stock Movements'!$E$6:$E$505,"Issue")),"")</f>
        <v/>
      </c>
      <c r="L99" s="30">
        <f>IFERROR(IF($A99="","",SUMIFS('Stock Movements'!$G$6:$G$505,'Stock Movements'!$C$6:$C$505,$A99,'Stock Movements'!$E$6:$E$505,"Adjustment Increase")+SUMIFS('Stock Movements'!$G$6:$G$505,'Stock Movements'!$C$6:$C$505,$A99,'Stock Movements'!$E$6:$E$505,"Adjustment Decrease")),"")</f>
        <v/>
      </c>
      <c r="M99" s="30">
        <f>IFERROR(IF($A99="","",$I99+$J99-$K99+$L99),"")</f>
        <v/>
      </c>
      <c r="N99" s="29" t="n"/>
      <c r="O99" s="29" t="n"/>
      <c r="P99" s="30">
        <f>IFERROR(IF($A99="","",IF($V99&lt;&gt;"Yes",0,IF($M99&lt;=$O99,MAX(0,$N99-$M99),0))),"")</f>
        <v/>
      </c>
      <c r="Q99" s="31">
        <f>IFERROR(IF($A99="","",MAX(0,$M99)*$H99),"")</f>
        <v/>
      </c>
      <c r="R99" s="32">
        <f>IFERROR(IF($A99="","",IF($V99&lt;&gt;"Yes","Inactive",IF($M99&lt;=0,"Out of Stock",IF($M99&lt;=$O99,"Reorder Now",IF($M99&lt;$N99,"Below Par","In Stock"))))),"")</f>
        <v/>
      </c>
      <c r="S99" s="33" t="n"/>
      <c r="T99" s="34">
        <f>IFERROR(IF($A99="","",IF($S99="","",$S99+Dashboard!$B$5)),"")</f>
        <v/>
      </c>
      <c r="U99" s="32">
        <f>IFERROR(IF($A99="","",IF($V99&lt;&gt;"Yes","Inactive",IF($S99="","Never Counted",IF($T99&lt;TODAY(),"Overdue",IF($T99&lt;=TODAY()+Dashboard!$B$6,"Due Soon","Current"))))),"")</f>
        <v/>
      </c>
      <c r="V99" s="27" t="n"/>
      <c r="W99" s="35" t="n"/>
    </row>
    <row r="100">
      <c r="A100" s="27" t="n"/>
      <c r="B100" s="27" t="n"/>
      <c r="C100" s="27" t="n"/>
      <c r="D100" s="27" t="n"/>
      <c r="E100" s="27" t="n"/>
      <c r="F100" s="27" t="n"/>
      <c r="G100" s="27" t="n"/>
      <c r="H100" s="28" t="n"/>
      <c r="I100" s="29" t="n"/>
      <c r="J100" s="30">
        <f>IFERROR(IF($A100="","",SUMIFS('Stock Movements'!$F$6:$F$505,'Stock Movements'!$C$6:$C$505,$A100,'Stock Movements'!$E$6:$E$505,"Receipt")),"")</f>
        <v/>
      </c>
      <c r="K100" s="30">
        <f>IFERROR(IF($A100="","",SUMIFS('Stock Movements'!$F$6:$F$505,'Stock Movements'!$C$6:$C$505,$A100,'Stock Movements'!$E$6:$E$505,"Issue")),"")</f>
        <v/>
      </c>
      <c r="L100" s="30">
        <f>IFERROR(IF($A100="","",SUMIFS('Stock Movements'!$G$6:$G$505,'Stock Movements'!$C$6:$C$505,$A100,'Stock Movements'!$E$6:$E$505,"Adjustment Increase")+SUMIFS('Stock Movements'!$G$6:$G$505,'Stock Movements'!$C$6:$C$505,$A100,'Stock Movements'!$E$6:$E$505,"Adjustment Decrease")),"")</f>
        <v/>
      </c>
      <c r="M100" s="30">
        <f>IFERROR(IF($A100="","",$I100+$J100-$K100+$L100),"")</f>
        <v/>
      </c>
      <c r="N100" s="29" t="n"/>
      <c r="O100" s="29" t="n"/>
      <c r="P100" s="30">
        <f>IFERROR(IF($A100="","",IF($V100&lt;&gt;"Yes",0,IF($M100&lt;=$O100,MAX(0,$N100-$M100),0))),"")</f>
        <v/>
      </c>
      <c r="Q100" s="31">
        <f>IFERROR(IF($A100="","",MAX(0,$M100)*$H100),"")</f>
        <v/>
      </c>
      <c r="R100" s="32">
        <f>IFERROR(IF($A100="","",IF($V100&lt;&gt;"Yes","Inactive",IF($M100&lt;=0,"Out of Stock",IF($M100&lt;=$O100,"Reorder Now",IF($M100&lt;$N100,"Below Par","In Stock"))))),"")</f>
        <v/>
      </c>
      <c r="S100" s="33" t="n"/>
      <c r="T100" s="34">
        <f>IFERROR(IF($A100="","",IF($S100="","",$S100+Dashboard!$B$5)),"")</f>
        <v/>
      </c>
      <c r="U100" s="32">
        <f>IFERROR(IF($A100="","",IF($V100&lt;&gt;"Yes","Inactive",IF($S100="","Never Counted",IF($T100&lt;TODAY(),"Overdue",IF($T100&lt;=TODAY()+Dashboard!$B$6,"Due Soon","Current"))))),"")</f>
        <v/>
      </c>
      <c r="V100" s="27" t="n"/>
      <c r="W100" s="35" t="n"/>
    </row>
    <row r="101">
      <c r="A101" s="27" t="n"/>
      <c r="B101" s="27" t="n"/>
      <c r="C101" s="27" t="n"/>
      <c r="D101" s="27" t="n"/>
      <c r="E101" s="27" t="n"/>
      <c r="F101" s="27" t="n"/>
      <c r="G101" s="27" t="n"/>
      <c r="H101" s="28" t="n"/>
      <c r="I101" s="29" t="n"/>
      <c r="J101" s="30">
        <f>IFERROR(IF($A101="","",SUMIFS('Stock Movements'!$F$6:$F$505,'Stock Movements'!$C$6:$C$505,$A101,'Stock Movements'!$E$6:$E$505,"Receipt")),"")</f>
        <v/>
      </c>
      <c r="K101" s="30">
        <f>IFERROR(IF($A101="","",SUMIFS('Stock Movements'!$F$6:$F$505,'Stock Movements'!$C$6:$C$505,$A101,'Stock Movements'!$E$6:$E$505,"Issue")),"")</f>
        <v/>
      </c>
      <c r="L101" s="30">
        <f>IFERROR(IF($A101="","",SUMIFS('Stock Movements'!$G$6:$G$505,'Stock Movements'!$C$6:$C$505,$A101,'Stock Movements'!$E$6:$E$505,"Adjustment Increase")+SUMIFS('Stock Movements'!$G$6:$G$505,'Stock Movements'!$C$6:$C$505,$A101,'Stock Movements'!$E$6:$E$505,"Adjustment Decrease")),"")</f>
        <v/>
      </c>
      <c r="M101" s="30">
        <f>IFERROR(IF($A101="","",$I101+$J101-$K101+$L101),"")</f>
        <v/>
      </c>
      <c r="N101" s="29" t="n"/>
      <c r="O101" s="29" t="n"/>
      <c r="P101" s="30">
        <f>IFERROR(IF($A101="","",IF($V101&lt;&gt;"Yes",0,IF($M101&lt;=$O101,MAX(0,$N101-$M101),0))),"")</f>
        <v/>
      </c>
      <c r="Q101" s="31">
        <f>IFERROR(IF($A101="","",MAX(0,$M101)*$H101),"")</f>
        <v/>
      </c>
      <c r="R101" s="32">
        <f>IFERROR(IF($A101="","",IF($V101&lt;&gt;"Yes","Inactive",IF($M101&lt;=0,"Out of Stock",IF($M101&lt;=$O101,"Reorder Now",IF($M101&lt;$N101,"Below Par","In Stock"))))),"")</f>
        <v/>
      </c>
      <c r="S101" s="33" t="n"/>
      <c r="T101" s="34">
        <f>IFERROR(IF($A101="","",IF($S101="","",$S101+Dashboard!$B$5)),"")</f>
        <v/>
      </c>
      <c r="U101" s="32">
        <f>IFERROR(IF($A101="","",IF($V101&lt;&gt;"Yes","Inactive",IF($S101="","Never Counted",IF($T101&lt;TODAY(),"Overdue",IF($T101&lt;=TODAY()+Dashboard!$B$6,"Due Soon","Current"))))),"")</f>
        <v/>
      </c>
      <c r="V101" s="27" t="n"/>
      <c r="W101" s="35" t="n"/>
    </row>
    <row r="102">
      <c r="A102" s="27" t="n"/>
      <c r="B102" s="27" t="n"/>
      <c r="C102" s="27" t="n"/>
      <c r="D102" s="27" t="n"/>
      <c r="E102" s="27" t="n"/>
      <c r="F102" s="27" t="n"/>
      <c r="G102" s="27" t="n"/>
      <c r="H102" s="28" t="n"/>
      <c r="I102" s="29" t="n"/>
      <c r="J102" s="30">
        <f>IFERROR(IF($A102="","",SUMIFS('Stock Movements'!$F$6:$F$505,'Stock Movements'!$C$6:$C$505,$A102,'Stock Movements'!$E$6:$E$505,"Receipt")),"")</f>
        <v/>
      </c>
      <c r="K102" s="30">
        <f>IFERROR(IF($A102="","",SUMIFS('Stock Movements'!$F$6:$F$505,'Stock Movements'!$C$6:$C$505,$A102,'Stock Movements'!$E$6:$E$505,"Issue")),"")</f>
        <v/>
      </c>
      <c r="L102" s="30">
        <f>IFERROR(IF($A102="","",SUMIFS('Stock Movements'!$G$6:$G$505,'Stock Movements'!$C$6:$C$505,$A102,'Stock Movements'!$E$6:$E$505,"Adjustment Increase")+SUMIFS('Stock Movements'!$G$6:$G$505,'Stock Movements'!$C$6:$C$505,$A102,'Stock Movements'!$E$6:$E$505,"Adjustment Decrease")),"")</f>
        <v/>
      </c>
      <c r="M102" s="30">
        <f>IFERROR(IF($A102="","",$I102+$J102-$K102+$L102),"")</f>
        <v/>
      </c>
      <c r="N102" s="29" t="n"/>
      <c r="O102" s="29" t="n"/>
      <c r="P102" s="30">
        <f>IFERROR(IF($A102="","",IF($V102&lt;&gt;"Yes",0,IF($M102&lt;=$O102,MAX(0,$N102-$M102),0))),"")</f>
        <v/>
      </c>
      <c r="Q102" s="31">
        <f>IFERROR(IF($A102="","",MAX(0,$M102)*$H102),"")</f>
        <v/>
      </c>
      <c r="R102" s="32">
        <f>IFERROR(IF($A102="","",IF($V102&lt;&gt;"Yes","Inactive",IF($M102&lt;=0,"Out of Stock",IF($M102&lt;=$O102,"Reorder Now",IF($M102&lt;$N102,"Below Par","In Stock"))))),"")</f>
        <v/>
      </c>
      <c r="S102" s="33" t="n"/>
      <c r="T102" s="34">
        <f>IFERROR(IF($A102="","",IF($S102="","",$S102+Dashboard!$B$5)),"")</f>
        <v/>
      </c>
      <c r="U102" s="32">
        <f>IFERROR(IF($A102="","",IF($V102&lt;&gt;"Yes","Inactive",IF($S102="","Never Counted",IF($T102&lt;TODAY(),"Overdue",IF($T102&lt;=TODAY()+Dashboard!$B$6,"Due Soon","Current"))))),"")</f>
        <v/>
      </c>
      <c r="V102" s="27" t="n"/>
      <c r="W102" s="35" t="n"/>
    </row>
    <row r="103">
      <c r="A103" s="27" t="n"/>
      <c r="B103" s="27" t="n"/>
      <c r="C103" s="27" t="n"/>
      <c r="D103" s="27" t="n"/>
      <c r="E103" s="27" t="n"/>
      <c r="F103" s="27" t="n"/>
      <c r="G103" s="27" t="n"/>
      <c r="H103" s="28" t="n"/>
      <c r="I103" s="29" t="n"/>
      <c r="J103" s="30">
        <f>IFERROR(IF($A103="","",SUMIFS('Stock Movements'!$F$6:$F$505,'Stock Movements'!$C$6:$C$505,$A103,'Stock Movements'!$E$6:$E$505,"Receipt")),"")</f>
        <v/>
      </c>
      <c r="K103" s="30">
        <f>IFERROR(IF($A103="","",SUMIFS('Stock Movements'!$F$6:$F$505,'Stock Movements'!$C$6:$C$505,$A103,'Stock Movements'!$E$6:$E$505,"Issue")),"")</f>
        <v/>
      </c>
      <c r="L103" s="30">
        <f>IFERROR(IF($A103="","",SUMIFS('Stock Movements'!$G$6:$G$505,'Stock Movements'!$C$6:$C$505,$A103,'Stock Movements'!$E$6:$E$505,"Adjustment Increase")+SUMIFS('Stock Movements'!$G$6:$G$505,'Stock Movements'!$C$6:$C$505,$A103,'Stock Movements'!$E$6:$E$505,"Adjustment Decrease")),"")</f>
        <v/>
      </c>
      <c r="M103" s="30">
        <f>IFERROR(IF($A103="","",$I103+$J103-$K103+$L103),"")</f>
        <v/>
      </c>
      <c r="N103" s="29" t="n"/>
      <c r="O103" s="29" t="n"/>
      <c r="P103" s="30">
        <f>IFERROR(IF($A103="","",IF($V103&lt;&gt;"Yes",0,IF($M103&lt;=$O103,MAX(0,$N103-$M103),0))),"")</f>
        <v/>
      </c>
      <c r="Q103" s="31">
        <f>IFERROR(IF($A103="","",MAX(0,$M103)*$H103),"")</f>
        <v/>
      </c>
      <c r="R103" s="32">
        <f>IFERROR(IF($A103="","",IF($V103&lt;&gt;"Yes","Inactive",IF($M103&lt;=0,"Out of Stock",IF($M103&lt;=$O103,"Reorder Now",IF($M103&lt;$N103,"Below Par","In Stock"))))),"")</f>
        <v/>
      </c>
      <c r="S103" s="33" t="n"/>
      <c r="T103" s="34">
        <f>IFERROR(IF($A103="","",IF($S103="","",$S103+Dashboard!$B$5)),"")</f>
        <v/>
      </c>
      <c r="U103" s="32">
        <f>IFERROR(IF($A103="","",IF($V103&lt;&gt;"Yes","Inactive",IF($S103="","Never Counted",IF($T103&lt;TODAY(),"Overdue",IF($T103&lt;=TODAY()+Dashboard!$B$6,"Due Soon","Current"))))),"")</f>
        <v/>
      </c>
      <c r="V103" s="27" t="n"/>
      <c r="W103" s="35" t="n"/>
    </row>
    <row r="104">
      <c r="A104" s="27" t="n"/>
      <c r="B104" s="27" t="n"/>
      <c r="C104" s="27" t="n"/>
      <c r="D104" s="27" t="n"/>
      <c r="E104" s="27" t="n"/>
      <c r="F104" s="27" t="n"/>
      <c r="G104" s="27" t="n"/>
      <c r="H104" s="28" t="n"/>
      <c r="I104" s="29" t="n"/>
      <c r="J104" s="30">
        <f>IFERROR(IF($A104="","",SUMIFS('Stock Movements'!$F$6:$F$505,'Stock Movements'!$C$6:$C$505,$A104,'Stock Movements'!$E$6:$E$505,"Receipt")),"")</f>
        <v/>
      </c>
      <c r="K104" s="30">
        <f>IFERROR(IF($A104="","",SUMIFS('Stock Movements'!$F$6:$F$505,'Stock Movements'!$C$6:$C$505,$A104,'Stock Movements'!$E$6:$E$505,"Issue")),"")</f>
        <v/>
      </c>
      <c r="L104" s="30">
        <f>IFERROR(IF($A104="","",SUMIFS('Stock Movements'!$G$6:$G$505,'Stock Movements'!$C$6:$C$505,$A104,'Stock Movements'!$E$6:$E$505,"Adjustment Increase")+SUMIFS('Stock Movements'!$G$6:$G$505,'Stock Movements'!$C$6:$C$505,$A104,'Stock Movements'!$E$6:$E$505,"Adjustment Decrease")),"")</f>
        <v/>
      </c>
      <c r="M104" s="30">
        <f>IFERROR(IF($A104="","",$I104+$J104-$K104+$L104),"")</f>
        <v/>
      </c>
      <c r="N104" s="29" t="n"/>
      <c r="O104" s="29" t="n"/>
      <c r="P104" s="30">
        <f>IFERROR(IF($A104="","",IF($V104&lt;&gt;"Yes",0,IF($M104&lt;=$O104,MAX(0,$N104-$M104),0))),"")</f>
        <v/>
      </c>
      <c r="Q104" s="31">
        <f>IFERROR(IF($A104="","",MAX(0,$M104)*$H104),"")</f>
        <v/>
      </c>
      <c r="R104" s="32">
        <f>IFERROR(IF($A104="","",IF($V104&lt;&gt;"Yes","Inactive",IF($M104&lt;=0,"Out of Stock",IF($M104&lt;=$O104,"Reorder Now",IF($M104&lt;$N104,"Below Par","In Stock"))))),"")</f>
        <v/>
      </c>
      <c r="S104" s="33" t="n"/>
      <c r="T104" s="34">
        <f>IFERROR(IF($A104="","",IF($S104="","",$S104+Dashboard!$B$5)),"")</f>
        <v/>
      </c>
      <c r="U104" s="32">
        <f>IFERROR(IF($A104="","",IF($V104&lt;&gt;"Yes","Inactive",IF($S104="","Never Counted",IF($T104&lt;TODAY(),"Overdue",IF($T104&lt;=TODAY()+Dashboard!$B$6,"Due Soon","Current"))))),"")</f>
        <v/>
      </c>
      <c r="V104" s="27" t="n"/>
      <c r="W104" s="35" t="n"/>
    </row>
    <row r="105">
      <c r="A105" s="27" t="n"/>
      <c r="B105" s="27" t="n"/>
      <c r="C105" s="27" t="n"/>
      <c r="D105" s="27" t="n"/>
      <c r="E105" s="27" t="n"/>
      <c r="F105" s="27" t="n"/>
      <c r="G105" s="27" t="n"/>
      <c r="H105" s="28" t="n"/>
      <c r="I105" s="29" t="n"/>
      <c r="J105" s="30">
        <f>IFERROR(IF($A105="","",SUMIFS('Stock Movements'!$F$6:$F$505,'Stock Movements'!$C$6:$C$505,$A105,'Stock Movements'!$E$6:$E$505,"Receipt")),"")</f>
        <v/>
      </c>
      <c r="K105" s="30">
        <f>IFERROR(IF($A105="","",SUMIFS('Stock Movements'!$F$6:$F$505,'Stock Movements'!$C$6:$C$505,$A105,'Stock Movements'!$E$6:$E$505,"Issue")),"")</f>
        <v/>
      </c>
      <c r="L105" s="30">
        <f>IFERROR(IF($A105="","",SUMIFS('Stock Movements'!$G$6:$G$505,'Stock Movements'!$C$6:$C$505,$A105,'Stock Movements'!$E$6:$E$505,"Adjustment Increase")+SUMIFS('Stock Movements'!$G$6:$G$505,'Stock Movements'!$C$6:$C$505,$A105,'Stock Movements'!$E$6:$E$505,"Adjustment Decrease")),"")</f>
        <v/>
      </c>
      <c r="M105" s="30">
        <f>IFERROR(IF($A105="","",$I105+$J105-$K105+$L105),"")</f>
        <v/>
      </c>
      <c r="N105" s="29" t="n"/>
      <c r="O105" s="29" t="n"/>
      <c r="P105" s="30">
        <f>IFERROR(IF($A105="","",IF($V105&lt;&gt;"Yes",0,IF($M105&lt;=$O105,MAX(0,$N105-$M105),0))),"")</f>
        <v/>
      </c>
      <c r="Q105" s="31">
        <f>IFERROR(IF($A105="","",MAX(0,$M105)*$H105),"")</f>
        <v/>
      </c>
      <c r="R105" s="32">
        <f>IFERROR(IF($A105="","",IF($V105&lt;&gt;"Yes","Inactive",IF($M105&lt;=0,"Out of Stock",IF($M105&lt;=$O105,"Reorder Now",IF($M105&lt;$N105,"Below Par","In Stock"))))),"")</f>
        <v/>
      </c>
      <c r="S105" s="33" t="n"/>
      <c r="T105" s="34">
        <f>IFERROR(IF($A105="","",IF($S105="","",$S105+Dashboard!$B$5)),"")</f>
        <v/>
      </c>
      <c r="U105" s="32">
        <f>IFERROR(IF($A105="","",IF($V105&lt;&gt;"Yes","Inactive",IF($S105="","Never Counted",IF($T105&lt;TODAY(),"Overdue",IF($T105&lt;=TODAY()+Dashboard!$B$6,"Due Soon","Current"))))),"")</f>
        <v/>
      </c>
      <c r="V105" s="27" t="n"/>
      <c r="W105" s="35" t="n"/>
    </row>
    <row r="106">
      <c r="A106" s="27" t="n"/>
      <c r="B106" s="27" t="n"/>
      <c r="C106" s="27" t="n"/>
      <c r="D106" s="27" t="n"/>
      <c r="E106" s="27" t="n"/>
      <c r="F106" s="27" t="n"/>
      <c r="G106" s="27" t="n"/>
      <c r="H106" s="28" t="n"/>
      <c r="I106" s="29" t="n"/>
      <c r="J106" s="30">
        <f>IFERROR(IF($A106="","",SUMIFS('Stock Movements'!$F$6:$F$505,'Stock Movements'!$C$6:$C$505,$A106,'Stock Movements'!$E$6:$E$505,"Receipt")),"")</f>
        <v/>
      </c>
      <c r="K106" s="30">
        <f>IFERROR(IF($A106="","",SUMIFS('Stock Movements'!$F$6:$F$505,'Stock Movements'!$C$6:$C$505,$A106,'Stock Movements'!$E$6:$E$505,"Issue")),"")</f>
        <v/>
      </c>
      <c r="L106" s="30">
        <f>IFERROR(IF($A106="","",SUMIFS('Stock Movements'!$G$6:$G$505,'Stock Movements'!$C$6:$C$505,$A106,'Stock Movements'!$E$6:$E$505,"Adjustment Increase")+SUMIFS('Stock Movements'!$G$6:$G$505,'Stock Movements'!$C$6:$C$505,$A106,'Stock Movements'!$E$6:$E$505,"Adjustment Decrease")),"")</f>
        <v/>
      </c>
      <c r="M106" s="30">
        <f>IFERROR(IF($A106="","",$I106+$J106-$K106+$L106),"")</f>
        <v/>
      </c>
      <c r="N106" s="29" t="n"/>
      <c r="O106" s="29" t="n"/>
      <c r="P106" s="30">
        <f>IFERROR(IF($A106="","",IF($V106&lt;&gt;"Yes",0,IF($M106&lt;=$O106,MAX(0,$N106-$M106),0))),"")</f>
        <v/>
      </c>
      <c r="Q106" s="31">
        <f>IFERROR(IF($A106="","",MAX(0,$M106)*$H106),"")</f>
        <v/>
      </c>
      <c r="R106" s="32">
        <f>IFERROR(IF($A106="","",IF($V106&lt;&gt;"Yes","Inactive",IF($M106&lt;=0,"Out of Stock",IF($M106&lt;=$O106,"Reorder Now",IF($M106&lt;$N106,"Below Par","In Stock"))))),"")</f>
        <v/>
      </c>
      <c r="S106" s="33" t="n"/>
      <c r="T106" s="34">
        <f>IFERROR(IF($A106="","",IF($S106="","",$S106+Dashboard!$B$5)),"")</f>
        <v/>
      </c>
      <c r="U106" s="32">
        <f>IFERROR(IF($A106="","",IF($V106&lt;&gt;"Yes","Inactive",IF($S106="","Never Counted",IF($T106&lt;TODAY(),"Overdue",IF($T106&lt;=TODAY()+Dashboard!$B$6,"Due Soon","Current"))))),"")</f>
        <v/>
      </c>
      <c r="V106" s="27" t="n"/>
      <c r="W106" s="35" t="n"/>
    </row>
    <row r="107">
      <c r="A107" s="27" t="n"/>
      <c r="B107" s="27" t="n"/>
      <c r="C107" s="27" t="n"/>
      <c r="D107" s="27" t="n"/>
      <c r="E107" s="27" t="n"/>
      <c r="F107" s="27" t="n"/>
      <c r="G107" s="27" t="n"/>
      <c r="H107" s="28" t="n"/>
      <c r="I107" s="29" t="n"/>
      <c r="J107" s="30">
        <f>IFERROR(IF($A107="","",SUMIFS('Stock Movements'!$F$6:$F$505,'Stock Movements'!$C$6:$C$505,$A107,'Stock Movements'!$E$6:$E$505,"Receipt")),"")</f>
        <v/>
      </c>
      <c r="K107" s="30">
        <f>IFERROR(IF($A107="","",SUMIFS('Stock Movements'!$F$6:$F$505,'Stock Movements'!$C$6:$C$505,$A107,'Stock Movements'!$E$6:$E$505,"Issue")),"")</f>
        <v/>
      </c>
      <c r="L107" s="30">
        <f>IFERROR(IF($A107="","",SUMIFS('Stock Movements'!$G$6:$G$505,'Stock Movements'!$C$6:$C$505,$A107,'Stock Movements'!$E$6:$E$505,"Adjustment Increase")+SUMIFS('Stock Movements'!$G$6:$G$505,'Stock Movements'!$C$6:$C$505,$A107,'Stock Movements'!$E$6:$E$505,"Adjustment Decrease")),"")</f>
        <v/>
      </c>
      <c r="M107" s="30">
        <f>IFERROR(IF($A107="","",$I107+$J107-$K107+$L107),"")</f>
        <v/>
      </c>
      <c r="N107" s="29" t="n"/>
      <c r="O107" s="29" t="n"/>
      <c r="P107" s="30">
        <f>IFERROR(IF($A107="","",IF($V107&lt;&gt;"Yes",0,IF($M107&lt;=$O107,MAX(0,$N107-$M107),0))),"")</f>
        <v/>
      </c>
      <c r="Q107" s="31">
        <f>IFERROR(IF($A107="","",MAX(0,$M107)*$H107),"")</f>
        <v/>
      </c>
      <c r="R107" s="32">
        <f>IFERROR(IF($A107="","",IF($V107&lt;&gt;"Yes","Inactive",IF($M107&lt;=0,"Out of Stock",IF($M107&lt;=$O107,"Reorder Now",IF($M107&lt;$N107,"Below Par","In Stock"))))),"")</f>
        <v/>
      </c>
      <c r="S107" s="33" t="n"/>
      <c r="T107" s="34">
        <f>IFERROR(IF($A107="","",IF($S107="","",$S107+Dashboard!$B$5)),"")</f>
        <v/>
      </c>
      <c r="U107" s="32">
        <f>IFERROR(IF($A107="","",IF($V107&lt;&gt;"Yes","Inactive",IF($S107="","Never Counted",IF($T107&lt;TODAY(),"Overdue",IF($T107&lt;=TODAY()+Dashboard!$B$6,"Due Soon","Current"))))),"")</f>
        <v/>
      </c>
      <c r="V107" s="27" t="n"/>
      <c r="W107" s="35" t="n"/>
    </row>
    <row r="108">
      <c r="A108" s="27" t="n"/>
      <c r="B108" s="27" t="n"/>
      <c r="C108" s="27" t="n"/>
      <c r="D108" s="27" t="n"/>
      <c r="E108" s="27" t="n"/>
      <c r="F108" s="27" t="n"/>
      <c r="G108" s="27" t="n"/>
      <c r="H108" s="28" t="n"/>
      <c r="I108" s="29" t="n"/>
      <c r="J108" s="30">
        <f>IFERROR(IF($A108="","",SUMIFS('Stock Movements'!$F$6:$F$505,'Stock Movements'!$C$6:$C$505,$A108,'Stock Movements'!$E$6:$E$505,"Receipt")),"")</f>
        <v/>
      </c>
      <c r="K108" s="30">
        <f>IFERROR(IF($A108="","",SUMIFS('Stock Movements'!$F$6:$F$505,'Stock Movements'!$C$6:$C$505,$A108,'Stock Movements'!$E$6:$E$505,"Issue")),"")</f>
        <v/>
      </c>
      <c r="L108" s="30">
        <f>IFERROR(IF($A108="","",SUMIFS('Stock Movements'!$G$6:$G$505,'Stock Movements'!$C$6:$C$505,$A108,'Stock Movements'!$E$6:$E$505,"Adjustment Increase")+SUMIFS('Stock Movements'!$G$6:$G$505,'Stock Movements'!$C$6:$C$505,$A108,'Stock Movements'!$E$6:$E$505,"Adjustment Decrease")),"")</f>
        <v/>
      </c>
      <c r="M108" s="30">
        <f>IFERROR(IF($A108="","",$I108+$J108-$K108+$L108),"")</f>
        <v/>
      </c>
      <c r="N108" s="29" t="n"/>
      <c r="O108" s="29" t="n"/>
      <c r="P108" s="30">
        <f>IFERROR(IF($A108="","",IF($V108&lt;&gt;"Yes",0,IF($M108&lt;=$O108,MAX(0,$N108-$M108),0))),"")</f>
        <v/>
      </c>
      <c r="Q108" s="31">
        <f>IFERROR(IF($A108="","",MAX(0,$M108)*$H108),"")</f>
        <v/>
      </c>
      <c r="R108" s="32">
        <f>IFERROR(IF($A108="","",IF($V108&lt;&gt;"Yes","Inactive",IF($M108&lt;=0,"Out of Stock",IF($M108&lt;=$O108,"Reorder Now",IF($M108&lt;$N108,"Below Par","In Stock"))))),"")</f>
        <v/>
      </c>
      <c r="S108" s="33" t="n"/>
      <c r="T108" s="34">
        <f>IFERROR(IF($A108="","",IF($S108="","",$S108+Dashboard!$B$5)),"")</f>
        <v/>
      </c>
      <c r="U108" s="32">
        <f>IFERROR(IF($A108="","",IF($V108&lt;&gt;"Yes","Inactive",IF($S108="","Never Counted",IF($T108&lt;TODAY(),"Overdue",IF($T108&lt;=TODAY()+Dashboard!$B$6,"Due Soon","Current"))))),"")</f>
        <v/>
      </c>
      <c r="V108" s="27" t="n"/>
      <c r="W108" s="35" t="n"/>
    </row>
    <row r="109">
      <c r="A109" s="27" t="n"/>
      <c r="B109" s="27" t="n"/>
      <c r="C109" s="27" t="n"/>
      <c r="D109" s="27" t="n"/>
      <c r="E109" s="27" t="n"/>
      <c r="F109" s="27" t="n"/>
      <c r="G109" s="27" t="n"/>
      <c r="H109" s="28" t="n"/>
      <c r="I109" s="29" t="n"/>
      <c r="J109" s="30">
        <f>IFERROR(IF($A109="","",SUMIFS('Stock Movements'!$F$6:$F$505,'Stock Movements'!$C$6:$C$505,$A109,'Stock Movements'!$E$6:$E$505,"Receipt")),"")</f>
        <v/>
      </c>
      <c r="K109" s="30">
        <f>IFERROR(IF($A109="","",SUMIFS('Stock Movements'!$F$6:$F$505,'Stock Movements'!$C$6:$C$505,$A109,'Stock Movements'!$E$6:$E$505,"Issue")),"")</f>
        <v/>
      </c>
      <c r="L109" s="30">
        <f>IFERROR(IF($A109="","",SUMIFS('Stock Movements'!$G$6:$G$505,'Stock Movements'!$C$6:$C$505,$A109,'Stock Movements'!$E$6:$E$505,"Adjustment Increase")+SUMIFS('Stock Movements'!$G$6:$G$505,'Stock Movements'!$C$6:$C$505,$A109,'Stock Movements'!$E$6:$E$505,"Adjustment Decrease")),"")</f>
        <v/>
      </c>
      <c r="M109" s="30">
        <f>IFERROR(IF($A109="","",$I109+$J109-$K109+$L109),"")</f>
        <v/>
      </c>
      <c r="N109" s="29" t="n"/>
      <c r="O109" s="29" t="n"/>
      <c r="P109" s="30">
        <f>IFERROR(IF($A109="","",IF($V109&lt;&gt;"Yes",0,IF($M109&lt;=$O109,MAX(0,$N109-$M109),0))),"")</f>
        <v/>
      </c>
      <c r="Q109" s="31">
        <f>IFERROR(IF($A109="","",MAX(0,$M109)*$H109),"")</f>
        <v/>
      </c>
      <c r="R109" s="32">
        <f>IFERROR(IF($A109="","",IF($V109&lt;&gt;"Yes","Inactive",IF($M109&lt;=0,"Out of Stock",IF($M109&lt;=$O109,"Reorder Now",IF($M109&lt;$N109,"Below Par","In Stock"))))),"")</f>
        <v/>
      </c>
      <c r="S109" s="33" t="n"/>
      <c r="T109" s="34">
        <f>IFERROR(IF($A109="","",IF($S109="","",$S109+Dashboard!$B$5)),"")</f>
        <v/>
      </c>
      <c r="U109" s="32">
        <f>IFERROR(IF($A109="","",IF($V109&lt;&gt;"Yes","Inactive",IF($S109="","Never Counted",IF($T109&lt;TODAY(),"Overdue",IF($T109&lt;=TODAY()+Dashboard!$B$6,"Due Soon","Current"))))),"")</f>
        <v/>
      </c>
      <c r="V109" s="27" t="n"/>
      <c r="W109" s="35" t="n"/>
    </row>
    <row r="110">
      <c r="A110" s="27" t="n"/>
      <c r="B110" s="27" t="n"/>
      <c r="C110" s="27" t="n"/>
      <c r="D110" s="27" t="n"/>
      <c r="E110" s="27" t="n"/>
      <c r="F110" s="27" t="n"/>
      <c r="G110" s="27" t="n"/>
      <c r="H110" s="28" t="n"/>
      <c r="I110" s="29" t="n"/>
      <c r="J110" s="30">
        <f>IFERROR(IF($A110="","",SUMIFS('Stock Movements'!$F$6:$F$505,'Stock Movements'!$C$6:$C$505,$A110,'Stock Movements'!$E$6:$E$505,"Receipt")),"")</f>
        <v/>
      </c>
      <c r="K110" s="30">
        <f>IFERROR(IF($A110="","",SUMIFS('Stock Movements'!$F$6:$F$505,'Stock Movements'!$C$6:$C$505,$A110,'Stock Movements'!$E$6:$E$505,"Issue")),"")</f>
        <v/>
      </c>
      <c r="L110" s="30">
        <f>IFERROR(IF($A110="","",SUMIFS('Stock Movements'!$G$6:$G$505,'Stock Movements'!$C$6:$C$505,$A110,'Stock Movements'!$E$6:$E$505,"Adjustment Increase")+SUMIFS('Stock Movements'!$G$6:$G$505,'Stock Movements'!$C$6:$C$505,$A110,'Stock Movements'!$E$6:$E$505,"Adjustment Decrease")),"")</f>
        <v/>
      </c>
      <c r="M110" s="30">
        <f>IFERROR(IF($A110="","",$I110+$J110-$K110+$L110),"")</f>
        <v/>
      </c>
      <c r="N110" s="29" t="n"/>
      <c r="O110" s="29" t="n"/>
      <c r="P110" s="30">
        <f>IFERROR(IF($A110="","",IF($V110&lt;&gt;"Yes",0,IF($M110&lt;=$O110,MAX(0,$N110-$M110),0))),"")</f>
        <v/>
      </c>
      <c r="Q110" s="31">
        <f>IFERROR(IF($A110="","",MAX(0,$M110)*$H110),"")</f>
        <v/>
      </c>
      <c r="R110" s="32">
        <f>IFERROR(IF($A110="","",IF($V110&lt;&gt;"Yes","Inactive",IF($M110&lt;=0,"Out of Stock",IF($M110&lt;=$O110,"Reorder Now",IF($M110&lt;$N110,"Below Par","In Stock"))))),"")</f>
        <v/>
      </c>
      <c r="S110" s="33" t="n"/>
      <c r="T110" s="34">
        <f>IFERROR(IF($A110="","",IF($S110="","",$S110+Dashboard!$B$5)),"")</f>
        <v/>
      </c>
      <c r="U110" s="32">
        <f>IFERROR(IF($A110="","",IF($V110&lt;&gt;"Yes","Inactive",IF($S110="","Never Counted",IF($T110&lt;TODAY(),"Overdue",IF($T110&lt;=TODAY()+Dashboard!$B$6,"Due Soon","Current"))))),"")</f>
        <v/>
      </c>
      <c r="V110" s="27" t="n"/>
      <c r="W110" s="35" t="n"/>
    </row>
    <row r="111">
      <c r="A111" s="27" t="n"/>
      <c r="B111" s="27" t="n"/>
      <c r="C111" s="27" t="n"/>
      <c r="D111" s="27" t="n"/>
      <c r="E111" s="27" t="n"/>
      <c r="F111" s="27" t="n"/>
      <c r="G111" s="27" t="n"/>
      <c r="H111" s="28" t="n"/>
      <c r="I111" s="29" t="n"/>
      <c r="J111" s="30">
        <f>IFERROR(IF($A111="","",SUMIFS('Stock Movements'!$F$6:$F$505,'Stock Movements'!$C$6:$C$505,$A111,'Stock Movements'!$E$6:$E$505,"Receipt")),"")</f>
        <v/>
      </c>
      <c r="K111" s="30">
        <f>IFERROR(IF($A111="","",SUMIFS('Stock Movements'!$F$6:$F$505,'Stock Movements'!$C$6:$C$505,$A111,'Stock Movements'!$E$6:$E$505,"Issue")),"")</f>
        <v/>
      </c>
      <c r="L111" s="30">
        <f>IFERROR(IF($A111="","",SUMIFS('Stock Movements'!$G$6:$G$505,'Stock Movements'!$C$6:$C$505,$A111,'Stock Movements'!$E$6:$E$505,"Adjustment Increase")+SUMIFS('Stock Movements'!$G$6:$G$505,'Stock Movements'!$C$6:$C$505,$A111,'Stock Movements'!$E$6:$E$505,"Adjustment Decrease")),"")</f>
        <v/>
      </c>
      <c r="M111" s="30">
        <f>IFERROR(IF($A111="","",$I111+$J111-$K111+$L111),"")</f>
        <v/>
      </c>
      <c r="N111" s="29" t="n"/>
      <c r="O111" s="29" t="n"/>
      <c r="P111" s="30">
        <f>IFERROR(IF($A111="","",IF($V111&lt;&gt;"Yes",0,IF($M111&lt;=$O111,MAX(0,$N111-$M111),0))),"")</f>
        <v/>
      </c>
      <c r="Q111" s="31">
        <f>IFERROR(IF($A111="","",MAX(0,$M111)*$H111),"")</f>
        <v/>
      </c>
      <c r="R111" s="32">
        <f>IFERROR(IF($A111="","",IF($V111&lt;&gt;"Yes","Inactive",IF($M111&lt;=0,"Out of Stock",IF($M111&lt;=$O111,"Reorder Now",IF($M111&lt;$N111,"Below Par","In Stock"))))),"")</f>
        <v/>
      </c>
      <c r="S111" s="33" t="n"/>
      <c r="T111" s="34">
        <f>IFERROR(IF($A111="","",IF($S111="","",$S111+Dashboard!$B$5)),"")</f>
        <v/>
      </c>
      <c r="U111" s="32">
        <f>IFERROR(IF($A111="","",IF($V111&lt;&gt;"Yes","Inactive",IF($S111="","Never Counted",IF($T111&lt;TODAY(),"Overdue",IF($T111&lt;=TODAY()+Dashboard!$B$6,"Due Soon","Current"))))),"")</f>
        <v/>
      </c>
      <c r="V111" s="27" t="n"/>
      <c r="W111" s="35" t="n"/>
    </row>
    <row r="112">
      <c r="A112" s="27" t="n"/>
      <c r="B112" s="27" t="n"/>
      <c r="C112" s="27" t="n"/>
      <c r="D112" s="27" t="n"/>
      <c r="E112" s="27" t="n"/>
      <c r="F112" s="27" t="n"/>
      <c r="G112" s="27" t="n"/>
      <c r="H112" s="28" t="n"/>
      <c r="I112" s="29" t="n"/>
      <c r="J112" s="30">
        <f>IFERROR(IF($A112="","",SUMIFS('Stock Movements'!$F$6:$F$505,'Stock Movements'!$C$6:$C$505,$A112,'Stock Movements'!$E$6:$E$505,"Receipt")),"")</f>
        <v/>
      </c>
      <c r="K112" s="30">
        <f>IFERROR(IF($A112="","",SUMIFS('Stock Movements'!$F$6:$F$505,'Stock Movements'!$C$6:$C$505,$A112,'Stock Movements'!$E$6:$E$505,"Issue")),"")</f>
        <v/>
      </c>
      <c r="L112" s="30">
        <f>IFERROR(IF($A112="","",SUMIFS('Stock Movements'!$G$6:$G$505,'Stock Movements'!$C$6:$C$505,$A112,'Stock Movements'!$E$6:$E$505,"Adjustment Increase")+SUMIFS('Stock Movements'!$G$6:$G$505,'Stock Movements'!$C$6:$C$505,$A112,'Stock Movements'!$E$6:$E$505,"Adjustment Decrease")),"")</f>
        <v/>
      </c>
      <c r="M112" s="30">
        <f>IFERROR(IF($A112="","",$I112+$J112-$K112+$L112),"")</f>
        <v/>
      </c>
      <c r="N112" s="29" t="n"/>
      <c r="O112" s="29" t="n"/>
      <c r="P112" s="30">
        <f>IFERROR(IF($A112="","",IF($V112&lt;&gt;"Yes",0,IF($M112&lt;=$O112,MAX(0,$N112-$M112),0))),"")</f>
        <v/>
      </c>
      <c r="Q112" s="31">
        <f>IFERROR(IF($A112="","",MAX(0,$M112)*$H112),"")</f>
        <v/>
      </c>
      <c r="R112" s="32">
        <f>IFERROR(IF($A112="","",IF($V112&lt;&gt;"Yes","Inactive",IF($M112&lt;=0,"Out of Stock",IF($M112&lt;=$O112,"Reorder Now",IF($M112&lt;$N112,"Below Par","In Stock"))))),"")</f>
        <v/>
      </c>
      <c r="S112" s="33" t="n"/>
      <c r="T112" s="34">
        <f>IFERROR(IF($A112="","",IF($S112="","",$S112+Dashboard!$B$5)),"")</f>
        <v/>
      </c>
      <c r="U112" s="32">
        <f>IFERROR(IF($A112="","",IF($V112&lt;&gt;"Yes","Inactive",IF($S112="","Never Counted",IF($T112&lt;TODAY(),"Overdue",IF($T112&lt;=TODAY()+Dashboard!$B$6,"Due Soon","Current"))))),"")</f>
        <v/>
      </c>
      <c r="V112" s="27" t="n"/>
      <c r="W112" s="35" t="n"/>
    </row>
    <row r="113">
      <c r="A113" s="27" t="n"/>
      <c r="B113" s="27" t="n"/>
      <c r="C113" s="27" t="n"/>
      <c r="D113" s="27" t="n"/>
      <c r="E113" s="27" t="n"/>
      <c r="F113" s="27" t="n"/>
      <c r="G113" s="27" t="n"/>
      <c r="H113" s="28" t="n"/>
      <c r="I113" s="29" t="n"/>
      <c r="J113" s="30">
        <f>IFERROR(IF($A113="","",SUMIFS('Stock Movements'!$F$6:$F$505,'Stock Movements'!$C$6:$C$505,$A113,'Stock Movements'!$E$6:$E$505,"Receipt")),"")</f>
        <v/>
      </c>
      <c r="K113" s="30">
        <f>IFERROR(IF($A113="","",SUMIFS('Stock Movements'!$F$6:$F$505,'Stock Movements'!$C$6:$C$505,$A113,'Stock Movements'!$E$6:$E$505,"Issue")),"")</f>
        <v/>
      </c>
      <c r="L113" s="30">
        <f>IFERROR(IF($A113="","",SUMIFS('Stock Movements'!$G$6:$G$505,'Stock Movements'!$C$6:$C$505,$A113,'Stock Movements'!$E$6:$E$505,"Adjustment Increase")+SUMIFS('Stock Movements'!$G$6:$G$505,'Stock Movements'!$C$6:$C$505,$A113,'Stock Movements'!$E$6:$E$505,"Adjustment Decrease")),"")</f>
        <v/>
      </c>
      <c r="M113" s="30">
        <f>IFERROR(IF($A113="","",$I113+$J113-$K113+$L113),"")</f>
        <v/>
      </c>
      <c r="N113" s="29" t="n"/>
      <c r="O113" s="29" t="n"/>
      <c r="P113" s="30">
        <f>IFERROR(IF($A113="","",IF($V113&lt;&gt;"Yes",0,IF($M113&lt;=$O113,MAX(0,$N113-$M113),0))),"")</f>
        <v/>
      </c>
      <c r="Q113" s="31">
        <f>IFERROR(IF($A113="","",MAX(0,$M113)*$H113),"")</f>
        <v/>
      </c>
      <c r="R113" s="32">
        <f>IFERROR(IF($A113="","",IF($V113&lt;&gt;"Yes","Inactive",IF($M113&lt;=0,"Out of Stock",IF($M113&lt;=$O113,"Reorder Now",IF($M113&lt;$N113,"Below Par","In Stock"))))),"")</f>
        <v/>
      </c>
      <c r="S113" s="33" t="n"/>
      <c r="T113" s="34">
        <f>IFERROR(IF($A113="","",IF($S113="","",$S113+Dashboard!$B$5)),"")</f>
        <v/>
      </c>
      <c r="U113" s="32">
        <f>IFERROR(IF($A113="","",IF($V113&lt;&gt;"Yes","Inactive",IF($S113="","Never Counted",IF($T113&lt;TODAY(),"Overdue",IF($T113&lt;=TODAY()+Dashboard!$B$6,"Due Soon","Current"))))),"")</f>
        <v/>
      </c>
      <c r="V113" s="27" t="n"/>
      <c r="W113" s="35" t="n"/>
    </row>
    <row r="114">
      <c r="A114" s="27" t="n"/>
      <c r="B114" s="27" t="n"/>
      <c r="C114" s="27" t="n"/>
      <c r="D114" s="27" t="n"/>
      <c r="E114" s="27" t="n"/>
      <c r="F114" s="27" t="n"/>
      <c r="G114" s="27" t="n"/>
      <c r="H114" s="28" t="n"/>
      <c r="I114" s="29" t="n"/>
      <c r="J114" s="30">
        <f>IFERROR(IF($A114="","",SUMIFS('Stock Movements'!$F$6:$F$505,'Stock Movements'!$C$6:$C$505,$A114,'Stock Movements'!$E$6:$E$505,"Receipt")),"")</f>
        <v/>
      </c>
      <c r="K114" s="30">
        <f>IFERROR(IF($A114="","",SUMIFS('Stock Movements'!$F$6:$F$505,'Stock Movements'!$C$6:$C$505,$A114,'Stock Movements'!$E$6:$E$505,"Issue")),"")</f>
        <v/>
      </c>
      <c r="L114" s="30">
        <f>IFERROR(IF($A114="","",SUMIFS('Stock Movements'!$G$6:$G$505,'Stock Movements'!$C$6:$C$505,$A114,'Stock Movements'!$E$6:$E$505,"Adjustment Increase")+SUMIFS('Stock Movements'!$G$6:$G$505,'Stock Movements'!$C$6:$C$505,$A114,'Stock Movements'!$E$6:$E$505,"Adjustment Decrease")),"")</f>
        <v/>
      </c>
      <c r="M114" s="30">
        <f>IFERROR(IF($A114="","",$I114+$J114-$K114+$L114),"")</f>
        <v/>
      </c>
      <c r="N114" s="29" t="n"/>
      <c r="O114" s="29" t="n"/>
      <c r="P114" s="30">
        <f>IFERROR(IF($A114="","",IF($V114&lt;&gt;"Yes",0,IF($M114&lt;=$O114,MAX(0,$N114-$M114),0))),"")</f>
        <v/>
      </c>
      <c r="Q114" s="31">
        <f>IFERROR(IF($A114="","",MAX(0,$M114)*$H114),"")</f>
        <v/>
      </c>
      <c r="R114" s="32">
        <f>IFERROR(IF($A114="","",IF($V114&lt;&gt;"Yes","Inactive",IF($M114&lt;=0,"Out of Stock",IF($M114&lt;=$O114,"Reorder Now",IF($M114&lt;$N114,"Below Par","In Stock"))))),"")</f>
        <v/>
      </c>
      <c r="S114" s="33" t="n"/>
      <c r="T114" s="34">
        <f>IFERROR(IF($A114="","",IF($S114="","",$S114+Dashboard!$B$5)),"")</f>
        <v/>
      </c>
      <c r="U114" s="32">
        <f>IFERROR(IF($A114="","",IF($V114&lt;&gt;"Yes","Inactive",IF($S114="","Never Counted",IF($T114&lt;TODAY(),"Overdue",IF($T114&lt;=TODAY()+Dashboard!$B$6,"Due Soon","Current"))))),"")</f>
        <v/>
      </c>
      <c r="V114" s="27" t="n"/>
      <c r="W114" s="35" t="n"/>
    </row>
    <row r="115">
      <c r="A115" s="27" t="n"/>
      <c r="B115" s="27" t="n"/>
      <c r="C115" s="27" t="n"/>
      <c r="D115" s="27" t="n"/>
      <c r="E115" s="27" t="n"/>
      <c r="F115" s="27" t="n"/>
      <c r="G115" s="27" t="n"/>
      <c r="H115" s="28" t="n"/>
      <c r="I115" s="29" t="n"/>
      <c r="J115" s="30">
        <f>IFERROR(IF($A115="","",SUMIFS('Stock Movements'!$F$6:$F$505,'Stock Movements'!$C$6:$C$505,$A115,'Stock Movements'!$E$6:$E$505,"Receipt")),"")</f>
        <v/>
      </c>
      <c r="K115" s="30">
        <f>IFERROR(IF($A115="","",SUMIFS('Stock Movements'!$F$6:$F$505,'Stock Movements'!$C$6:$C$505,$A115,'Stock Movements'!$E$6:$E$505,"Issue")),"")</f>
        <v/>
      </c>
      <c r="L115" s="30">
        <f>IFERROR(IF($A115="","",SUMIFS('Stock Movements'!$G$6:$G$505,'Stock Movements'!$C$6:$C$505,$A115,'Stock Movements'!$E$6:$E$505,"Adjustment Increase")+SUMIFS('Stock Movements'!$G$6:$G$505,'Stock Movements'!$C$6:$C$505,$A115,'Stock Movements'!$E$6:$E$505,"Adjustment Decrease")),"")</f>
        <v/>
      </c>
      <c r="M115" s="30">
        <f>IFERROR(IF($A115="","",$I115+$J115-$K115+$L115),"")</f>
        <v/>
      </c>
      <c r="N115" s="29" t="n"/>
      <c r="O115" s="29" t="n"/>
      <c r="P115" s="30">
        <f>IFERROR(IF($A115="","",IF($V115&lt;&gt;"Yes",0,IF($M115&lt;=$O115,MAX(0,$N115-$M115),0))),"")</f>
        <v/>
      </c>
      <c r="Q115" s="31">
        <f>IFERROR(IF($A115="","",MAX(0,$M115)*$H115),"")</f>
        <v/>
      </c>
      <c r="R115" s="32">
        <f>IFERROR(IF($A115="","",IF($V115&lt;&gt;"Yes","Inactive",IF($M115&lt;=0,"Out of Stock",IF($M115&lt;=$O115,"Reorder Now",IF($M115&lt;$N115,"Below Par","In Stock"))))),"")</f>
        <v/>
      </c>
      <c r="S115" s="33" t="n"/>
      <c r="T115" s="34">
        <f>IFERROR(IF($A115="","",IF($S115="","",$S115+Dashboard!$B$5)),"")</f>
        <v/>
      </c>
      <c r="U115" s="32">
        <f>IFERROR(IF($A115="","",IF($V115&lt;&gt;"Yes","Inactive",IF($S115="","Never Counted",IF($T115&lt;TODAY(),"Overdue",IF($T115&lt;=TODAY()+Dashboard!$B$6,"Due Soon","Current"))))),"")</f>
        <v/>
      </c>
      <c r="V115" s="27" t="n"/>
      <c r="W115" s="35" t="n"/>
    </row>
    <row r="116">
      <c r="A116" s="27" t="n"/>
      <c r="B116" s="27" t="n"/>
      <c r="C116" s="27" t="n"/>
      <c r="D116" s="27" t="n"/>
      <c r="E116" s="27" t="n"/>
      <c r="F116" s="27" t="n"/>
      <c r="G116" s="27" t="n"/>
      <c r="H116" s="28" t="n"/>
      <c r="I116" s="29" t="n"/>
      <c r="J116" s="30">
        <f>IFERROR(IF($A116="","",SUMIFS('Stock Movements'!$F$6:$F$505,'Stock Movements'!$C$6:$C$505,$A116,'Stock Movements'!$E$6:$E$505,"Receipt")),"")</f>
        <v/>
      </c>
      <c r="K116" s="30">
        <f>IFERROR(IF($A116="","",SUMIFS('Stock Movements'!$F$6:$F$505,'Stock Movements'!$C$6:$C$505,$A116,'Stock Movements'!$E$6:$E$505,"Issue")),"")</f>
        <v/>
      </c>
      <c r="L116" s="30">
        <f>IFERROR(IF($A116="","",SUMIFS('Stock Movements'!$G$6:$G$505,'Stock Movements'!$C$6:$C$505,$A116,'Stock Movements'!$E$6:$E$505,"Adjustment Increase")+SUMIFS('Stock Movements'!$G$6:$G$505,'Stock Movements'!$C$6:$C$505,$A116,'Stock Movements'!$E$6:$E$505,"Adjustment Decrease")),"")</f>
        <v/>
      </c>
      <c r="M116" s="30">
        <f>IFERROR(IF($A116="","",$I116+$J116-$K116+$L116),"")</f>
        <v/>
      </c>
      <c r="N116" s="29" t="n"/>
      <c r="O116" s="29" t="n"/>
      <c r="P116" s="30">
        <f>IFERROR(IF($A116="","",IF($V116&lt;&gt;"Yes",0,IF($M116&lt;=$O116,MAX(0,$N116-$M116),0))),"")</f>
        <v/>
      </c>
      <c r="Q116" s="31">
        <f>IFERROR(IF($A116="","",MAX(0,$M116)*$H116),"")</f>
        <v/>
      </c>
      <c r="R116" s="32">
        <f>IFERROR(IF($A116="","",IF($V116&lt;&gt;"Yes","Inactive",IF($M116&lt;=0,"Out of Stock",IF($M116&lt;=$O116,"Reorder Now",IF($M116&lt;$N116,"Below Par","In Stock"))))),"")</f>
        <v/>
      </c>
      <c r="S116" s="33" t="n"/>
      <c r="T116" s="34">
        <f>IFERROR(IF($A116="","",IF($S116="","",$S116+Dashboard!$B$5)),"")</f>
        <v/>
      </c>
      <c r="U116" s="32">
        <f>IFERROR(IF($A116="","",IF($V116&lt;&gt;"Yes","Inactive",IF($S116="","Never Counted",IF($T116&lt;TODAY(),"Overdue",IF($T116&lt;=TODAY()+Dashboard!$B$6,"Due Soon","Current"))))),"")</f>
        <v/>
      </c>
      <c r="V116" s="27" t="n"/>
      <c r="W116" s="35" t="n"/>
    </row>
    <row r="117">
      <c r="A117" s="27" t="n"/>
      <c r="B117" s="27" t="n"/>
      <c r="C117" s="27" t="n"/>
      <c r="D117" s="27" t="n"/>
      <c r="E117" s="27" t="n"/>
      <c r="F117" s="27" t="n"/>
      <c r="G117" s="27" t="n"/>
      <c r="H117" s="28" t="n"/>
      <c r="I117" s="29" t="n"/>
      <c r="J117" s="30">
        <f>IFERROR(IF($A117="","",SUMIFS('Stock Movements'!$F$6:$F$505,'Stock Movements'!$C$6:$C$505,$A117,'Stock Movements'!$E$6:$E$505,"Receipt")),"")</f>
        <v/>
      </c>
      <c r="K117" s="30">
        <f>IFERROR(IF($A117="","",SUMIFS('Stock Movements'!$F$6:$F$505,'Stock Movements'!$C$6:$C$505,$A117,'Stock Movements'!$E$6:$E$505,"Issue")),"")</f>
        <v/>
      </c>
      <c r="L117" s="30">
        <f>IFERROR(IF($A117="","",SUMIFS('Stock Movements'!$G$6:$G$505,'Stock Movements'!$C$6:$C$505,$A117,'Stock Movements'!$E$6:$E$505,"Adjustment Increase")+SUMIFS('Stock Movements'!$G$6:$G$505,'Stock Movements'!$C$6:$C$505,$A117,'Stock Movements'!$E$6:$E$505,"Adjustment Decrease")),"")</f>
        <v/>
      </c>
      <c r="M117" s="30">
        <f>IFERROR(IF($A117="","",$I117+$J117-$K117+$L117),"")</f>
        <v/>
      </c>
      <c r="N117" s="29" t="n"/>
      <c r="O117" s="29" t="n"/>
      <c r="P117" s="30">
        <f>IFERROR(IF($A117="","",IF($V117&lt;&gt;"Yes",0,IF($M117&lt;=$O117,MAX(0,$N117-$M117),0))),"")</f>
        <v/>
      </c>
      <c r="Q117" s="31">
        <f>IFERROR(IF($A117="","",MAX(0,$M117)*$H117),"")</f>
        <v/>
      </c>
      <c r="R117" s="32">
        <f>IFERROR(IF($A117="","",IF($V117&lt;&gt;"Yes","Inactive",IF($M117&lt;=0,"Out of Stock",IF($M117&lt;=$O117,"Reorder Now",IF($M117&lt;$N117,"Below Par","In Stock"))))),"")</f>
        <v/>
      </c>
      <c r="S117" s="33" t="n"/>
      <c r="T117" s="34">
        <f>IFERROR(IF($A117="","",IF($S117="","",$S117+Dashboard!$B$5)),"")</f>
        <v/>
      </c>
      <c r="U117" s="32">
        <f>IFERROR(IF($A117="","",IF($V117&lt;&gt;"Yes","Inactive",IF($S117="","Never Counted",IF($T117&lt;TODAY(),"Overdue",IF($T117&lt;=TODAY()+Dashboard!$B$6,"Due Soon","Current"))))),"")</f>
        <v/>
      </c>
      <c r="V117" s="27" t="n"/>
      <c r="W117" s="35" t="n"/>
    </row>
    <row r="118">
      <c r="A118" s="27" t="n"/>
      <c r="B118" s="27" t="n"/>
      <c r="C118" s="27" t="n"/>
      <c r="D118" s="27" t="n"/>
      <c r="E118" s="27" t="n"/>
      <c r="F118" s="27" t="n"/>
      <c r="G118" s="27" t="n"/>
      <c r="H118" s="28" t="n"/>
      <c r="I118" s="29" t="n"/>
      <c r="J118" s="30">
        <f>IFERROR(IF($A118="","",SUMIFS('Stock Movements'!$F$6:$F$505,'Stock Movements'!$C$6:$C$505,$A118,'Stock Movements'!$E$6:$E$505,"Receipt")),"")</f>
        <v/>
      </c>
      <c r="K118" s="30">
        <f>IFERROR(IF($A118="","",SUMIFS('Stock Movements'!$F$6:$F$505,'Stock Movements'!$C$6:$C$505,$A118,'Stock Movements'!$E$6:$E$505,"Issue")),"")</f>
        <v/>
      </c>
      <c r="L118" s="30">
        <f>IFERROR(IF($A118="","",SUMIFS('Stock Movements'!$G$6:$G$505,'Stock Movements'!$C$6:$C$505,$A118,'Stock Movements'!$E$6:$E$505,"Adjustment Increase")+SUMIFS('Stock Movements'!$G$6:$G$505,'Stock Movements'!$C$6:$C$505,$A118,'Stock Movements'!$E$6:$E$505,"Adjustment Decrease")),"")</f>
        <v/>
      </c>
      <c r="M118" s="30">
        <f>IFERROR(IF($A118="","",$I118+$J118-$K118+$L118),"")</f>
        <v/>
      </c>
      <c r="N118" s="29" t="n"/>
      <c r="O118" s="29" t="n"/>
      <c r="P118" s="30">
        <f>IFERROR(IF($A118="","",IF($V118&lt;&gt;"Yes",0,IF($M118&lt;=$O118,MAX(0,$N118-$M118),0))),"")</f>
        <v/>
      </c>
      <c r="Q118" s="31">
        <f>IFERROR(IF($A118="","",MAX(0,$M118)*$H118),"")</f>
        <v/>
      </c>
      <c r="R118" s="32">
        <f>IFERROR(IF($A118="","",IF($V118&lt;&gt;"Yes","Inactive",IF($M118&lt;=0,"Out of Stock",IF($M118&lt;=$O118,"Reorder Now",IF($M118&lt;$N118,"Below Par","In Stock"))))),"")</f>
        <v/>
      </c>
      <c r="S118" s="33" t="n"/>
      <c r="T118" s="34">
        <f>IFERROR(IF($A118="","",IF($S118="","",$S118+Dashboard!$B$5)),"")</f>
        <v/>
      </c>
      <c r="U118" s="32">
        <f>IFERROR(IF($A118="","",IF($V118&lt;&gt;"Yes","Inactive",IF($S118="","Never Counted",IF($T118&lt;TODAY(),"Overdue",IF($T118&lt;=TODAY()+Dashboard!$B$6,"Due Soon","Current"))))),"")</f>
        <v/>
      </c>
      <c r="V118" s="27" t="n"/>
      <c r="W118" s="35" t="n"/>
    </row>
    <row r="119">
      <c r="A119" s="27" t="n"/>
      <c r="B119" s="27" t="n"/>
      <c r="C119" s="27" t="n"/>
      <c r="D119" s="27" t="n"/>
      <c r="E119" s="27" t="n"/>
      <c r="F119" s="27" t="n"/>
      <c r="G119" s="27" t="n"/>
      <c r="H119" s="28" t="n"/>
      <c r="I119" s="29" t="n"/>
      <c r="J119" s="30">
        <f>IFERROR(IF($A119="","",SUMIFS('Stock Movements'!$F$6:$F$505,'Stock Movements'!$C$6:$C$505,$A119,'Stock Movements'!$E$6:$E$505,"Receipt")),"")</f>
        <v/>
      </c>
      <c r="K119" s="30">
        <f>IFERROR(IF($A119="","",SUMIFS('Stock Movements'!$F$6:$F$505,'Stock Movements'!$C$6:$C$505,$A119,'Stock Movements'!$E$6:$E$505,"Issue")),"")</f>
        <v/>
      </c>
      <c r="L119" s="30">
        <f>IFERROR(IF($A119="","",SUMIFS('Stock Movements'!$G$6:$G$505,'Stock Movements'!$C$6:$C$505,$A119,'Stock Movements'!$E$6:$E$505,"Adjustment Increase")+SUMIFS('Stock Movements'!$G$6:$G$505,'Stock Movements'!$C$6:$C$505,$A119,'Stock Movements'!$E$6:$E$505,"Adjustment Decrease")),"")</f>
        <v/>
      </c>
      <c r="M119" s="30">
        <f>IFERROR(IF($A119="","",$I119+$J119-$K119+$L119),"")</f>
        <v/>
      </c>
      <c r="N119" s="29" t="n"/>
      <c r="O119" s="29" t="n"/>
      <c r="P119" s="30">
        <f>IFERROR(IF($A119="","",IF($V119&lt;&gt;"Yes",0,IF($M119&lt;=$O119,MAX(0,$N119-$M119),0))),"")</f>
        <v/>
      </c>
      <c r="Q119" s="31">
        <f>IFERROR(IF($A119="","",MAX(0,$M119)*$H119),"")</f>
        <v/>
      </c>
      <c r="R119" s="32">
        <f>IFERROR(IF($A119="","",IF($V119&lt;&gt;"Yes","Inactive",IF($M119&lt;=0,"Out of Stock",IF($M119&lt;=$O119,"Reorder Now",IF($M119&lt;$N119,"Below Par","In Stock"))))),"")</f>
        <v/>
      </c>
      <c r="S119" s="33" t="n"/>
      <c r="T119" s="34">
        <f>IFERROR(IF($A119="","",IF($S119="","",$S119+Dashboard!$B$5)),"")</f>
        <v/>
      </c>
      <c r="U119" s="32">
        <f>IFERROR(IF($A119="","",IF($V119&lt;&gt;"Yes","Inactive",IF($S119="","Never Counted",IF($T119&lt;TODAY(),"Overdue",IF($T119&lt;=TODAY()+Dashboard!$B$6,"Due Soon","Current"))))),"")</f>
        <v/>
      </c>
      <c r="V119" s="27" t="n"/>
      <c r="W119" s="35" t="n"/>
    </row>
    <row r="120">
      <c r="A120" s="27" t="n"/>
      <c r="B120" s="27" t="n"/>
      <c r="C120" s="27" t="n"/>
      <c r="D120" s="27" t="n"/>
      <c r="E120" s="27" t="n"/>
      <c r="F120" s="27" t="n"/>
      <c r="G120" s="27" t="n"/>
      <c r="H120" s="28" t="n"/>
      <c r="I120" s="29" t="n"/>
      <c r="J120" s="30">
        <f>IFERROR(IF($A120="","",SUMIFS('Stock Movements'!$F$6:$F$505,'Stock Movements'!$C$6:$C$505,$A120,'Stock Movements'!$E$6:$E$505,"Receipt")),"")</f>
        <v/>
      </c>
      <c r="K120" s="30">
        <f>IFERROR(IF($A120="","",SUMIFS('Stock Movements'!$F$6:$F$505,'Stock Movements'!$C$6:$C$505,$A120,'Stock Movements'!$E$6:$E$505,"Issue")),"")</f>
        <v/>
      </c>
      <c r="L120" s="30">
        <f>IFERROR(IF($A120="","",SUMIFS('Stock Movements'!$G$6:$G$505,'Stock Movements'!$C$6:$C$505,$A120,'Stock Movements'!$E$6:$E$505,"Adjustment Increase")+SUMIFS('Stock Movements'!$G$6:$G$505,'Stock Movements'!$C$6:$C$505,$A120,'Stock Movements'!$E$6:$E$505,"Adjustment Decrease")),"")</f>
        <v/>
      </c>
      <c r="M120" s="30">
        <f>IFERROR(IF($A120="","",$I120+$J120-$K120+$L120),"")</f>
        <v/>
      </c>
      <c r="N120" s="29" t="n"/>
      <c r="O120" s="29" t="n"/>
      <c r="P120" s="30">
        <f>IFERROR(IF($A120="","",IF($V120&lt;&gt;"Yes",0,IF($M120&lt;=$O120,MAX(0,$N120-$M120),0))),"")</f>
        <v/>
      </c>
      <c r="Q120" s="31">
        <f>IFERROR(IF($A120="","",MAX(0,$M120)*$H120),"")</f>
        <v/>
      </c>
      <c r="R120" s="32">
        <f>IFERROR(IF($A120="","",IF($V120&lt;&gt;"Yes","Inactive",IF($M120&lt;=0,"Out of Stock",IF($M120&lt;=$O120,"Reorder Now",IF($M120&lt;$N120,"Below Par","In Stock"))))),"")</f>
        <v/>
      </c>
      <c r="S120" s="33" t="n"/>
      <c r="T120" s="34">
        <f>IFERROR(IF($A120="","",IF($S120="","",$S120+Dashboard!$B$5)),"")</f>
        <v/>
      </c>
      <c r="U120" s="32">
        <f>IFERROR(IF($A120="","",IF($V120&lt;&gt;"Yes","Inactive",IF($S120="","Never Counted",IF($T120&lt;TODAY(),"Overdue",IF($T120&lt;=TODAY()+Dashboard!$B$6,"Due Soon","Current"))))),"")</f>
        <v/>
      </c>
      <c r="V120" s="27" t="n"/>
      <c r="W120" s="35" t="n"/>
    </row>
    <row r="121">
      <c r="A121" s="27" t="n"/>
      <c r="B121" s="27" t="n"/>
      <c r="C121" s="27" t="n"/>
      <c r="D121" s="27" t="n"/>
      <c r="E121" s="27" t="n"/>
      <c r="F121" s="27" t="n"/>
      <c r="G121" s="27" t="n"/>
      <c r="H121" s="28" t="n"/>
      <c r="I121" s="29" t="n"/>
      <c r="J121" s="30">
        <f>IFERROR(IF($A121="","",SUMIFS('Stock Movements'!$F$6:$F$505,'Stock Movements'!$C$6:$C$505,$A121,'Stock Movements'!$E$6:$E$505,"Receipt")),"")</f>
        <v/>
      </c>
      <c r="K121" s="30">
        <f>IFERROR(IF($A121="","",SUMIFS('Stock Movements'!$F$6:$F$505,'Stock Movements'!$C$6:$C$505,$A121,'Stock Movements'!$E$6:$E$505,"Issue")),"")</f>
        <v/>
      </c>
      <c r="L121" s="30">
        <f>IFERROR(IF($A121="","",SUMIFS('Stock Movements'!$G$6:$G$505,'Stock Movements'!$C$6:$C$505,$A121,'Stock Movements'!$E$6:$E$505,"Adjustment Increase")+SUMIFS('Stock Movements'!$G$6:$G$505,'Stock Movements'!$C$6:$C$505,$A121,'Stock Movements'!$E$6:$E$505,"Adjustment Decrease")),"")</f>
        <v/>
      </c>
      <c r="M121" s="30">
        <f>IFERROR(IF($A121="","",$I121+$J121-$K121+$L121),"")</f>
        <v/>
      </c>
      <c r="N121" s="29" t="n"/>
      <c r="O121" s="29" t="n"/>
      <c r="P121" s="30">
        <f>IFERROR(IF($A121="","",IF($V121&lt;&gt;"Yes",0,IF($M121&lt;=$O121,MAX(0,$N121-$M121),0))),"")</f>
        <v/>
      </c>
      <c r="Q121" s="31">
        <f>IFERROR(IF($A121="","",MAX(0,$M121)*$H121),"")</f>
        <v/>
      </c>
      <c r="R121" s="32">
        <f>IFERROR(IF($A121="","",IF($V121&lt;&gt;"Yes","Inactive",IF($M121&lt;=0,"Out of Stock",IF($M121&lt;=$O121,"Reorder Now",IF($M121&lt;$N121,"Below Par","In Stock"))))),"")</f>
        <v/>
      </c>
      <c r="S121" s="33" t="n"/>
      <c r="T121" s="34">
        <f>IFERROR(IF($A121="","",IF($S121="","",$S121+Dashboard!$B$5)),"")</f>
        <v/>
      </c>
      <c r="U121" s="32">
        <f>IFERROR(IF($A121="","",IF($V121&lt;&gt;"Yes","Inactive",IF($S121="","Never Counted",IF($T121&lt;TODAY(),"Overdue",IF($T121&lt;=TODAY()+Dashboard!$B$6,"Due Soon","Current"))))),"")</f>
        <v/>
      </c>
      <c r="V121" s="27" t="n"/>
      <c r="W121" s="35" t="n"/>
    </row>
    <row r="122">
      <c r="A122" s="27" t="n"/>
      <c r="B122" s="27" t="n"/>
      <c r="C122" s="27" t="n"/>
      <c r="D122" s="27" t="n"/>
      <c r="E122" s="27" t="n"/>
      <c r="F122" s="27" t="n"/>
      <c r="G122" s="27" t="n"/>
      <c r="H122" s="28" t="n"/>
      <c r="I122" s="29" t="n"/>
      <c r="J122" s="30">
        <f>IFERROR(IF($A122="","",SUMIFS('Stock Movements'!$F$6:$F$505,'Stock Movements'!$C$6:$C$505,$A122,'Stock Movements'!$E$6:$E$505,"Receipt")),"")</f>
        <v/>
      </c>
      <c r="K122" s="30">
        <f>IFERROR(IF($A122="","",SUMIFS('Stock Movements'!$F$6:$F$505,'Stock Movements'!$C$6:$C$505,$A122,'Stock Movements'!$E$6:$E$505,"Issue")),"")</f>
        <v/>
      </c>
      <c r="L122" s="30">
        <f>IFERROR(IF($A122="","",SUMIFS('Stock Movements'!$G$6:$G$505,'Stock Movements'!$C$6:$C$505,$A122,'Stock Movements'!$E$6:$E$505,"Adjustment Increase")+SUMIFS('Stock Movements'!$G$6:$G$505,'Stock Movements'!$C$6:$C$505,$A122,'Stock Movements'!$E$6:$E$505,"Adjustment Decrease")),"")</f>
        <v/>
      </c>
      <c r="M122" s="30">
        <f>IFERROR(IF($A122="","",$I122+$J122-$K122+$L122),"")</f>
        <v/>
      </c>
      <c r="N122" s="29" t="n"/>
      <c r="O122" s="29" t="n"/>
      <c r="P122" s="30">
        <f>IFERROR(IF($A122="","",IF($V122&lt;&gt;"Yes",0,IF($M122&lt;=$O122,MAX(0,$N122-$M122),0))),"")</f>
        <v/>
      </c>
      <c r="Q122" s="31">
        <f>IFERROR(IF($A122="","",MAX(0,$M122)*$H122),"")</f>
        <v/>
      </c>
      <c r="R122" s="32">
        <f>IFERROR(IF($A122="","",IF($V122&lt;&gt;"Yes","Inactive",IF($M122&lt;=0,"Out of Stock",IF($M122&lt;=$O122,"Reorder Now",IF($M122&lt;$N122,"Below Par","In Stock"))))),"")</f>
        <v/>
      </c>
      <c r="S122" s="33" t="n"/>
      <c r="T122" s="34">
        <f>IFERROR(IF($A122="","",IF($S122="","",$S122+Dashboard!$B$5)),"")</f>
        <v/>
      </c>
      <c r="U122" s="32">
        <f>IFERROR(IF($A122="","",IF($V122&lt;&gt;"Yes","Inactive",IF($S122="","Never Counted",IF($T122&lt;TODAY(),"Overdue",IF($T122&lt;=TODAY()+Dashboard!$B$6,"Due Soon","Current"))))),"")</f>
        <v/>
      </c>
      <c r="V122" s="27" t="n"/>
      <c r="W122" s="35" t="n"/>
    </row>
    <row r="123">
      <c r="A123" s="27" t="n"/>
      <c r="B123" s="27" t="n"/>
      <c r="C123" s="27" t="n"/>
      <c r="D123" s="27" t="n"/>
      <c r="E123" s="27" t="n"/>
      <c r="F123" s="27" t="n"/>
      <c r="G123" s="27" t="n"/>
      <c r="H123" s="28" t="n"/>
      <c r="I123" s="29" t="n"/>
      <c r="J123" s="30">
        <f>IFERROR(IF($A123="","",SUMIFS('Stock Movements'!$F$6:$F$505,'Stock Movements'!$C$6:$C$505,$A123,'Stock Movements'!$E$6:$E$505,"Receipt")),"")</f>
        <v/>
      </c>
      <c r="K123" s="30">
        <f>IFERROR(IF($A123="","",SUMIFS('Stock Movements'!$F$6:$F$505,'Stock Movements'!$C$6:$C$505,$A123,'Stock Movements'!$E$6:$E$505,"Issue")),"")</f>
        <v/>
      </c>
      <c r="L123" s="30">
        <f>IFERROR(IF($A123="","",SUMIFS('Stock Movements'!$G$6:$G$505,'Stock Movements'!$C$6:$C$505,$A123,'Stock Movements'!$E$6:$E$505,"Adjustment Increase")+SUMIFS('Stock Movements'!$G$6:$G$505,'Stock Movements'!$C$6:$C$505,$A123,'Stock Movements'!$E$6:$E$505,"Adjustment Decrease")),"")</f>
        <v/>
      </c>
      <c r="M123" s="30">
        <f>IFERROR(IF($A123="","",$I123+$J123-$K123+$L123),"")</f>
        <v/>
      </c>
      <c r="N123" s="29" t="n"/>
      <c r="O123" s="29" t="n"/>
      <c r="P123" s="30">
        <f>IFERROR(IF($A123="","",IF($V123&lt;&gt;"Yes",0,IF($M123&lt;=$O123,MAX(0,$N123-$M123),0))),"")</f>
        <v/>
      </c>
      <c r="Q123" s="31">
        <f>IFERROR(IF($A123="","",MAX(0,$M123)*$H123),"")</f>
        <v/>
      </c>
      <c r="R123" s="32">
        <f>IFERROR(IF($A123="","",IF($V123&lt;&gt;"Yes","Inactive",IF($M123&lt;=0,"Out of Stock",IF($M123&lt;=$O123,"Reorder Now",IF($M123&lt;$N123,"Below Par","In Stock"))))),"")</f>
        <v/>
      </c>
      <c r="S123" s="33" t="n"/>
      <c r="T123" s="34">
        <f>IFERROR(IF($A123="","",IF($S123="","",$S123+Dashboard!$B$5)),"")</f>
        <v/>
      </c>
      <c r="U123" s="32">
        <f>IFERROR(IF($A123="","",IF($V123&lt;&gt;"Yes","Inactive",IF($S123="","Never Counted",IF($T123&lt;TODAY(),"Overdue",IF($T123&lt;=TODAY()+Dashboard!$B$6,"Due Soon","Current"))))),"")</f>
        <v/>
      </c>
      <c r="V123" s="27" t="n"/>
      <c r="W123" s="35" t="n"/>
    </row>
    <row r="124">
      <c r="A124" s="27" t="n"/>
      <c r="B124" s="27" t="n"/>
      <c r="C124" s="27" t="n"/>
      <c r="D124" s="27" t="n"/>
      <c r="E124" s="27" t="n"/>
      <c r="F124" s="27" t="n"/>
      <c r="G124" s="27" t="n"/>
      <c r="H124" s="28" t="n"/>
      <c r="I124" s="29" t="n"/>
      <c r="J124" s="30">
        <f>IFERROR(IF($A124="","",SUMIFS('Stock Movements'!$F$6:$F$505,'Stock Movements'!$C$6:$C$505,$A124,'Stock Movements'!$E$6:$E$505,"Receipt")),"")</f>
        <v/>
      </c>
      <c r="K124" s="30">
        <f>IFERROR(IF($A124="","",SUMIFS('Stock Movements'!$F$6:$F$505,'Stock Movements'!$C$6:$C$505,$A124,'Stock Movements'!$E$6:$E$505,"Issue")),"")</f>
        <v/>
      </c>
      <c r="L124" s="30">
        <f>IFERROR(IF($A124="","",SUMIFS('Stock Movements'!$G$6:$G$505,'Stock Movements'!$C$6:$C$505,$A124,'Stock Movements'!$E$6:$E$505,"Adjustment Increase")+SUMIFS('Stock Movements'!$G$6:$G$505,'Stock Movements'!$C$6:$C$505,$A124,'Stock Movements'!$E$6:$E$505,"Adjustment Decrease")),"")</f>
        <v/>
      </c>
      <c r="M124" s="30">
        <f>IFERROR(IF($A124="","",$I124+$J124-$K124+$L124),"")</f>
        <v/>
      </c>
      <c r="N124" s="29" t="n"/>
      <c r="O124" s="29" t="n"/>
      <c r="P124" s="30">
        <f>IFERROR(IF($A124="","",IF($V124&lt;&gt;"Yes",0,IF($M124&lt;=$O124,MAX(0,$N124-$M124),0))),"")</f>
        <v/>
      </c>
      <c r="Q124" s="31">
        <f>IFERROR(IF($A124="","",MAX(0,$M124)*$H124),"")</f>
        <v/>
      </c>
      <c r="R124" s="32">
        <f>IFERROR(IF($A124="","",IF($V124&lt;&gt;"Yes","Inactive",IF($M124&lt;=0,"Out of Stock",IF($M124&lt;=$O124,"Reorder Now",IF($M124&lt;$N124,"Below Par","In Stock"))))),"")</f>
        <v/>
      </c>
      <c r="S124" s="33" t="n"/>
      <c r="T124" s="34">
        <f>IFERROR(IF($A124="","",IF($S124="","",$S124+Dashboard!$B$5)),"")</f>
        <v/>
      </c>
      <c r="U124" s="32">
        <f>IFERROR(IF($A124="","",IF($V124&lt;&gt;"Yes","Inactive",IF($S124="","Never Counted",IF($T124&lt;TODAY(),"Overdue",IF($T124&lt;=TODAY()+Dashboard!$B$6,"Due Soon","Current"))))),"")</f>
        <v/>
      </c>
      <c r="V124" s="27" t="n"/>
      <c r="W124" s="35" t="n"/>
    </row>
    <row r="125">
      <c r="A125" s="27" t="n"/>
      <c r="B125" s="27" t="n"/>
      <c r="C125" s="27" t="n"/>
      <c r="D125" s="27" t="n"/>
      <c r="E125" s="27" t="n"/>
      <c r="F125" s="27" t="n"/>
      <c r="G125" s="27" t="n"/>
      <c r="H125" s="28" t="n"/>
      <c r="I125" s="29" t="n"/>
      <c r="J125" s="30">
        <f>IFERROR(IF($A125="","",SUMIFS('Stock Movements'!$F$6:$F$505,'Stock Movements'!$C$6:$C$505,$A125,'Stock Movements'!$E$6:$E$505,"Receipt")),"")</f>
        <v/>
      </c>
      <c r="K125" s="30">
        <f>IFERROR(IF($A125="","",SUMIFS('Stock Movements'!$F$6:$F$505,'Stock Movements'!$C$6:$C$505,$A125,'Stock Movements'!$E$6:$E$505,"Issue")),"")</f>
        <v/>
      </c>
      <c r="L125" s="30">
        <f>IFERROR(IF($A125="","",SUMIFS('Stock Movements'!$G$6:$G$505,'Stock Movements'!$C$6:$C$505,$A125,'Stock Movements'!$E$6:$E$505,"Adjustment Increase")+SUMIFS('Stock Movements'!$G$6:$G$505,'Stock Movements'!$C$6:$C$505,$A125,'Stock Movements'!$E$6:$E$505,"Adjustment Decrease")),"")</f>
        <v/>
      </c>
      <c r="M125" s="30">
        <f>IFERROR(IF($A125="","",$I125+$J125-$K125+$L125),"")</f>
        <v/>
      </c>
      <c r="N125" s="29" t="n"/>
      <c r="O125" s="29" t="n"/>
      <c r="P125" s="30">
        <f>IFERROR(IF($A125="","",IF($V125&lt;&gt;"Yes",0,IF($M125&lt;=$O125,MAX(0,$N125-$M125),0))),"")</f>
        <v/>
      </c>
      <c r="Q125" s="31">
        <f>IFERROR(IF($A125="","",MAX(0,$M125)*$H125),"")</f>
        <v/>
      </c>
      <c r="R125" s="32">
        <f>IFERROR(IF($A125="","",IF($V125&lt;&gt;"Yes","Inactive",IF($M125&lt;=0,"Out of Stock",IF($M125&lt;=$O125,"Reorder Now",IF($M125&lt;$N125,"Below Par","In Stock"))))),"")</f>
        <v/>
      </c>
      <c r="S125" s="33" t="n"/>
      <c r="T125" s="34">
        <f>IFERROR(IF($A125="","",IF($S125="","",$S125+Dashboard!$B$5)),"")</f>
        <v/>
      </c>
      <c r="U125" s="32">
        <f>IFERROR(IF($A125="","",IF($V125&lt;&gt;"Yes","Inactive",IF($S125="","Never Counted",IF($T125&lt;TODAY(),"Overdue",IF($T125&lt;=TODAY()+Dashboard!$B$6,"Due Soon","Current"))))),"")</f>
        <v/>
      </c>
      <c r="V125" s="27" t="n"/>
      <c r="W125" s="35" t="n"/>
    </row>
    <row r="126">
      <c r="A126" s="27" t="n"/>
      <c r="B126" s="27" t="n"/>
      <c r="C126" s="27" t="n"/>
      <c r="D126" s="27" t="n"/>
      <c r="E126" s="27" t="n"/>
      <c r="F126" s="27" t="n"/>
      <c r="G126" s="27" t="n"/>
      <c r="H126" s="28" t="n"/>
      <c r="I126" s="29" t="n"/>
      <c r="J126" s="30">
        <f>IFERROR(IF($A126="","",SUMIFS('Stock Movements'!$F$6:$F$505,'Stock Movements'!$C$6:$C$505,$A126,'Stock Movements'!$E$6:$E$505,"Receipt")),"")</f>
        <v/>
      </c>
      <c r="K126" s="30">
        <f>IFERROR(IF($A126="","",SUMIFS('Stock Movements'!$F$6:$F$505,'Stock Movements'!$C$6:$C$505,$A126,'Stock Movements'!$E$6:$E$505,"Issue")),"")</f>
        <v/>
      </c>
      <c r="L126" s="30">
        <f>IFERROR(IF($A126="","",SUMIFS('Stock Movements'!$G$6:$G$505,'Stock Movements'!$C$6:$C$505,$A126,'Stock Movements'!$E$6:$E$505,"Adjustment Increase")+SUMIFS('Stock Movements'!$G$6:$G$505,'Stock Movements'!$C$6:$C$505,$A126,'Stock Movements'!$E$6:$E$505,"Adjustment Decrease")),"")</f>
        <v/>
      </c>
      <c r="M126" s="30">
        <f>IFERROR(IF($A126="","",$I126+$J126-$K126+$L126),"")</f>
        <v/>
      </c>
      <c r="N126" s="29" t="n"/>
      <c r="O126" s="29" t="n"/>
      <c r="P126" s="30">
        <f>IFERROR(IF($A126="","",IF($V126&lt;&gt;"Yes",0,IF($M126&lt;=$O126,MAX(0,$N126-$M126),0))),"")</f>
        <v/>
      </c>
      <c r="Q126" s="31">
        <f>IFERROR(IF($A126="","",MAX(0,$M126)*$H126),"")</f>
        <v/>
      </c>
      <c r="R126" s="32">
        <f>IFERROR(IF($A126="","",IF($V126&lt;&gt;"Yes","Inactive",IF($M126&lt;=0,"Out of Stock",IF($M126&lt;=$O126,"Reorder Now",IF($M126&lt;$N126,"Below Par","In Stock"))))),"")</f>
        <v/>
      </c>
      <c r="S126" s="33" t="n"/>
      <c r="T126" s="34">
        <f>IFERROR(IF($A126="","",IF($S126="","",$S126+Dashboard!$B$5)),"")</f>
        <v/>
      </c>
      <c r="U126" s="32">
        <f>IFERROR(IF($A126="","",IF($V126&lt;&gt;"Yes","Inactive",IF($S126="","Never Counted",IF($T126&lt;TODAY(),"Overdue",IF($T126&lt;=TODAY()+Dashboard!$B$6,"Due Soon","Current"))))),"")</f>
        <v/>
      </c>
      <c r="V126" s="27" t="n"/>
      <c r="W126" s="35" t="n"/>
    </row>
    <row r="127">
      <c r="A127" s="27" t="n"/>
      <c r="B127" s="27" t="n"/>
      <c r="C127" s="27" t="n"/>
      <c r="D127" s="27" t="n"/>
      <c r="E127" s="27" t="n"/>
      <c r="F127" s="27" t="n"/>
      <c r="G127" s="27" t="n"/>
      <c r="H127" s="28" t="n"/>
      <c r="I127" s="29" t="n"/>
      <c r="J127" s="30">
        <f>IFERROR(IF($A127="","",SUMIFS('Stock Movements'!$F$6:$F$505,'Stock Movements'!$C$6:$C$505,$A127,'Stock Movements'!$E$6:$E$505,"Receipt")),"")</f>
        <v/>
      </c>
      <c r="K127" s="30">
        <f>IFERROR(IF($A127="","",SUMIFS('Stock Movements'!$F$6:$F$505,'Stock Movements'!$C$6:$C$505,$A127,'Stock Movements'!$E$6:$E$505,"Issue")),"")</f>
        <v/>
      </c>
      <c r="L127" s="30">
        <f>IFERROR(IF($A127="","",SUMIFS('Stock Movements'!$G$6:$G$505,'Stock Movements'!$C$6:$C$505,$A127,'Stock Movements'!$E$6:$E$505,"Adjustment Increase")+SUMIFS('Stock Movements'!$G$6:$G$505,'Stock Movements'!$C$6:$C$505,$A127,'Stock Movements'!$E$6:$E$505,"Adjustment Decrease")),"")</f>
        <v/>
      </c>
      <c r="M127" s="30">
        <f>IFERROR(IF($A127="","",$I127+$J127-$K127+$L127),"")</f>
        <v/>
      </c>
      <c r="N127" s="29" t="n"/>
      <c r="O127" s="29" t="n"/>
      <c r="P127" s="30">
        <f>IFERROR(IF($A127="","",IF($V127&lt;&gt;"Yes",0,IF($M127&lt;=$O127,MAX(0,$N127-$M127),0))),"")</f>
        <v/>
      </c>
      <c r="Q127" s="31">
        <f>IFERROR(IF($A127="","",MAX(0,$M127)*$H127),"")</f>
        <v/>
      </c>
      <c r="R127" s="32">
        <f>IFERROR(IF($A127="","",IF($V127&lt;&gt;"Yes","Inactive",IF($M127&lt;=0,"Out of Stock",IF($M127&lt;=$O127,"Reorder Now",IF($M127&lt;$N127,"Below Par","In Stock"))))),"")</f>
        <v/>
      </c>
      <c r="S127" s="33" t="n"/>
      <c r="T127" s="34">
        <f>IFERROR(IF($A127="","",IF($S127="","",$S127+Dashboard!$B$5)),"")</f>
        <v/>
      </c>
      <c r="U127" s="32">
        <f>IFERROR(IF($A127="","",IF($V127&lt;&gt;"Yes","Inactive",IF($S127="","Never Counted",IF($T127&lt;TODAY(),"Overdue",IF($T127&lt;=TODAY()+Dashboard!$B$6,"Due Soon","Current"))))),"")</f>
        <v/>
      </c>
      <c r="V127" s="27" t="n"/>
      <c r="W127" s="35" t="n"/>
    </row>
    <row r="128">
      <c r="A128" s="27" t="n"/>
      <c r="B128" s="27" t="n"/>
      <c r="C128" s="27" t="n"/>
      <c r="D128" s="27" t="n"/>
      <c r="E128" s="27" t="n"/>
      <c r="F128" s="27" t="n"/>
      <c r="G128" s="27" t="n"/>
      <c r="H128" s="28" t="n"/>
      <c r="I128" s="29" t="n"/>
      <c r="J128" s="30">
        <f>IFERROR(IF($A128="","",SUMIFS('Stock Movements'!$F$6:$F$505,'Stock Movements'!$C$6:$C$505,$A128,'Stock Movements'!$E$6:$E$505,"Receipt")),"")</f>
        <v/>
      </c>
      <c r="K128" s="30">
        <f>IFERROR(IF($A128="","",SUMIFS('Stock Movements'!$F$6:$F$505,'Stock Movements'!$C$6:$C$505,$A128,'Stock Movements'!$E$6:$E$505,"Issue")),"")</f>
        <v/>
      </c>
      <c r="L128" s="30">
        <f>IFERROR(IF($A128="","",SUMIFS('Stock Movements'!$G$6:$G$505,'Stock Movements'!$C$6:$C$505,$A128,'Stock Movements'!$E$6:$E$505,"Adjustment Increase")+SUMIFS('Stock Movements'!$G$6:$G$505,'Stock Movements'!$C$6:$C$505,$A128,'Stock Movements'!$E$6:$E$505,"Adjustment Decrease")),"")</f>
        <v/>
      </c>
      <c r="M128" s="30">
        <f>IFERROR(IF($A128="","",$I128+$J128-$K128+$L128),"")</f>
        <v/>
      </c>
      <c r="N128" s="29" t="n"/>
      <c r="O128" s="29" t="n"/>
      <c r="P128" s="30">
        <f>IFERROR(IF($A128="","",IF($V128&lt;&gt;"Yes",0,IF($M128&lt;=$O128,MAX(0,$N128-$M128),0))),"")</f>
        <v/>
      </c>
      <c r="Q128" s="31">
        <f>IFERROR(IF($A128="","",MAX(0,$M128)*$H128),"")</f>
        <v/>
      </c>
      <c r="R128" s="32">
        <f>IFERROR(IF($A128="","",IF($V128&lt;&gt;"Yes","Inactive",IF($M128&lt;=0,"Out of Stock",IF($M128&lt;=$O128,"Reorder Now",IF($M128&lt;$N128,"Below Par","In Stock"))))),"")</f>
        <v/>
      </c>
      <c r="S128" s="33" t="n"/>
      <c r="T128" s="34">
        <f>IFERROR(IF($A128="","",IF($S128="","",$S128+Dashboard!$B$5)),"")</f>
        <v/>
      </c>
      <c r="U128" s="32">
        <f>IFERROR(IF($A128="","",IF($V128&lt;&gt;"Yes","Inactive",IF($S128="","Never Counted",IF($T128&lt;TODAY(),"Overdue",IF($T128&lt;=TODAY()+Dashboard!$B$6,"Due Soon","Current"))))),"")</f>
        <v/>
      </c>
      <c r="V128" s="27" t="n"/>
      <c r="W128" s="35" t="n"/>
    </row>
    <row r="129">
      <c r="A129" s="27" t="n"/>
      <c r="B129" s="27" t="n"/>
      <c r="C129" s="27" t="n"/>
      <c r="D129" s="27" t="n"/>
      <c r="E129" s="27" t="n"/>
      <c r="F129" s="27" t="n"/>
      <c r="G129" s="27" t="n"/>
      <c r="H129" s="28" t="n"/>
      <c r="I129" s="29" t="n"/>
      <c r="J129" s="30">
        <f>IFERROR(IF($A129="","",SUMIFS('Stock Movements'!$F$6:$F$505,'Stock Movements'!$C$6:$C$505,$A129,'Stock Movements'!$E$6:$E$505,"Receipt")),"")</f>
        <v/>
      </c>
      <c r="K129" s="30">
        <f>IFERROR(IF($A129="","",SUMIFS('Stock Movements'!$F$6:$F$505,'Stock Movements'!$C$6:$C$505,$A129,'Stock Movements'!$E$6:$E$505,"Issue")),"")</f>
        <v/>
      </c>
      <c r="L129" s="30">
        <f>IFERROR(IF($A129="","",SUMIFS('Stock Movements'!$G$6:$G$505,'Stock Movements'!$C$6:$C$505,$A129,'Stock Movements'!$E$6:$E$505,"Adjustment Increase")+SUMIFS('Stock Movements'!$G$6:$G$505,'Stock Movements'!$C$6:$C$505,$A129,'Stock Movements'!$E$6:$E$505,"Adjustment Decrease")),"")</f>
        <v/>
      </c>
      <c r="M129" s="30">
        <f>IFERROR(IF($A129="","",$I129+$J129-$K129+$L129),"")</f>
        <v/>
      </c>
      <c r="N129" s="29" t="n"/>
      <c r="O129" s="29" t="n"/>
      <c r="P129" s="30">
        <f>IFERROR(IF($A129="","",IF($V129&lt;&gt;"Yes",0,IF($M129&lt;=$O129,MAX(0,$N129-$M129),0))),"")</f>
        <v/>
      </c>
      <c r="Q129" s="31">
        <f>IFERROR(IF($A129="","",MAX(0,$M129)*$H129),"")</f>
        <v/>
      </c>
      <c r="R129" s="32">
        <f>IFERROR(IF($A129="","",IF($V129&lt;&gt;"Yes","Inactive",IF($M129&lt;=0,"Out of Stock",IF($M129&lt;=$O129,"Reorder Now",IF($M129&lt;$N129,"Below Par","In Stock"))))),"")</f>
        <v/>
      </c>
      <c r="S129" s="33" t="n"/>
      <c r="T129" s="34">
        <f>IFERROR(IF($A129="","",IF($S129="","",$S129+Dashboard!$B$5)),"")</f>
        <v/>
      </c>
      <c r="U129" s="32">
        <f>IFERROR(IF($A129="","",IF($V129&lt;&gt;"Yes","Inactive",IF($S129="","Never Counted",IF($T129&lt;TODAY(),"Overdue",IF($T129&lt;=TODAY()+Dashboard!$B$6,"Due Soon","Current"))))),"")</f>
        <v/>
      </c>
      <c r="V129" s="27" t="n"/>
      <c r="W129" s="35" t="n"/>
    </row>
    <row r="130">
      <c r="A130" s="27" t="n"/>
      <c r="B130" s="27" t="n"/>
      <c r="C130" s="27" t="n"/>
      <c r="D130" s="27" t="n"/>
      <c r="E130" s="27" t="n"/>
      <c r="F130" s="27" t="n"/>
      <c r="G130" s="27" t="n"/>
      <c r="H130" s="28" t="n"/>
      <c r="I130" s="29" t="n"/>
      <c r="J130" s="30">
        <f>IFERROR(IF($A130="","",SUMIFS('Stock Movements'!$F$6:$F$505,'Stock Movements'!$C$6:$C$505,$A130,'Stock Movements'!$E$6:$E$505,"Receipt")),"")</f>
        <v/>
      </c>
      <c r="K130" s="30">
        <f>IFERROR(IF($A130="","",SUMIFS('Stock Movements'!$F$6:$F$505,'Stock Movements'!$C$6:$C$505,$A130,'Stock Movements'!$E$6:$E$505,"Issue")),"")</f>
        <v/>
      </c>
      <c r="L130" s="30">
        <f>IFERROR(IF($A130="","",SUMIFS('Stock Movements'!$G$6:$G$505,'Stock Movements'!$C$6:$C$505,$A130,'Stock Movements'!$E$6:$E$505,"Adjustment Increase")+SUMIFS('Stock Movements'!$G$6:$G$505,'Stock Movements'!$C$6:$C$505,$A130,'Stock Movements'!$E$6:$E$505,"Adjustment Decrease")),"")</f>
        <v/>
      </c>
      <c r="M130" s="30">
        <f>IFERROR(IF($A130="","",$I130+$J130-$K130+$L130),"")</f>
        <v/>
      </c>
      <c r="N130" s="29" t="n"/>
      <c r="O130" s="29" t="n"/>
      <c r="P130" s="30">
        <f>IFERROR(IF($A130="","",IF($V130&lt;&gt;"Yes",0,IF($M130&lt;=$O130,MAX(0,$N130-$M130),0))),"")</f>
        <v/>
      </c>
      <c r="Q130" s="31">
        <f>IFERROR(IF($A130="","",MAX(0,$M130)*$H130),"")</f>
        <v/>
      </c>
      <c r="R130" s="32">
        <f>IFERROR(IF($A130="","",IF($V130&lt;&gt;"Yes","Inactive",IF($M130&lt;=0,"Out of Stock",IF($M130&lt;=$O130,"Reorder Now",IF($M130&lt;$N130,"Below Par","In Stock"))))),"")</f>
        <v/>
      </c>
      <c r="S130" s="33" t="n"/>
      <c r="T130" s="34">
        <f>IFERROR(IF($A130="","",IF($S130="","",$S130+Dashboard!$B$5)),"")</f>
        <v/>
      </c>
      <c r="U130" s="32">
        <f>IFERROR(IF($A130="","",IF($V130&lt;&gt;"Yes","Inactive",IF($S130="","Never Counted",IF($T130&lt;TODAY(),"Overdue",IF($T130&lt;=TODAY()+Dashboard!$B$6,"Due Soon","Current"))))),"")</f>
        <v/>
      </c>
      <c r="V130" s="27" t="n"/>
      <c r="W130" s="35" t="n"/>
    </row>
    <row r="131">
      <c r="A131" s="27" t="n"/>
      <c r="B131" s="27" t="n"/>
      <c r="C131" s="27" t="n"/>
      <c r="D131" s="27" t="n"/>
      <c r="E131" s="27" t="n"/>
      <c r="F131" s="27" t="n"/>
      <c r="G131" s="27" t="n"/>
      <c r="H131" s="28" t="n"/>
      <c r="I131" s="29" t="n"/>
      <c r="J131" s="30">
        <f>IFERROR(IF($A131="","",SUMIFS('Stock Movements'!$F$6:$F$505,'Stock Movements'!$C$6:$C$505,$A131,'Stock Movements'!$E$6:$E$505,"Receipt")),"")</f>
        <v/>
      </c>
      <c r="K131" s="30">
        <f>IFERROR(IF($A131="","",SUMIFS('Stock Movements'!$F$6:$F$505,'Stock Movements'!$C$6:$C$505,$A131,'Stock Movements'!$E$6:$E$505,"Issue")),"")</f>
        <v/>
      </c>
      <c r="L131" s="30">
        <f>IFERROR(IF($A131="","",SUMIFS('Stock Movements'!$G$6:$G$505,'Stock Movements'!$C$6:$C$505,$A131,'Stock Movements'!$E$6:$E$505,"Adjustment Increase")+SUMIFS('Stock Movements'!$G$6:$G$505,'Stock Movements'!$C$6:$C$505,$A131,'Stock Movements'!$E$6:$E$505,"Adjustment Decrease")),"")</f>
        <v/>
      </c>
      <c r="M131" s="30">
        <f>IFERROR(IF($A131="","",$I131+$J131-$K131+$L131),"")</f>
        <v/>
      </c>
      <c r="N131" s="29" t="n"/>
      <c r="O131" s="29" t="n"/>
      <c r="P131" s="30">
        <f>IFERROR(IF($A131="","",IF($V131&lt;&gt;"Yes",0,IF($M131&lt;=$O131,MAX(0,$N131-$M131),0))),"")</f>
        <v/>
      </c>
      <c r="Q131" s="31">
        <f>IFERROR(IF($A131="","",MAX(0,$M131)*$H131),"")</f>
        <v/>
      </c>
      <c r="R131" s="32">
        <f>IFERROR(IF($A131="","",IF($V131&lt;&gt;"Yes","Inactive",IF($M131&lt;=0,"Out of Stock",IF($M131&lt;=$O131,"Reorder Now",IF($M131&lt;$N131,"Below Par","In Stock"))))),"")</f>
        <v/>
      </c>
      <c r="S131" s="33" t="n"/>
      <c r="T131" s="34">
        <f>IFERROR(IF($A131="","",IF($S131="","",$S131+Dashboard!$B$5)),"")</f>
        <v/>
      </c>
      <c r="U131" s="32">
        <f>IFERROR(IF($A131="","",IF($V131&lt;&gt;"Yes","Inactive",IF($S131="","Never Counted",IF($T131&lt;TODAY(),"Overdue",IF($T131&lt;=TODAY()+Dashboard!$B$6,"Due Soon","Current"))))),"")</f>
        <v/>
      </c>
      <c r="V131" s="27" t="n"/>
      <c r="W131" s="35" t="n"/>
    </row>
    <row r="132">
      <c r="A132" s="27" t="n"/>
      <c r="B132" s="27" t="n"/>
      <c r="C132" s="27" t="n"/>
      <c r="D132" s="27" t="n"/>
      <c r="E132" s="27" t="n"/>
      <c r="F132" s="27" t="n"/>
      <c r="G132" s="27" t="n"/>
      <c r="H132" s="28" t="n"/>
      <c r="I132" s="29" t="n"/>
      <c r="J132" s="30">
        <f>IFERROR(IF($A132="","",SUMIFS('Stock Movements'!$F$6:$F$505,'Stock Movements'!$C$6:$C$505,$A132,'Stock Movements'!$E$6:$E$505,"Receipt")),"")</f>
        <v/>
      </c>
      <c r="K132" s="30">
        <f>IFERROR(IF($A132="","",SUMIFS('Stock Movements'!$F$6:$F$505,'Stock Movements'!$C$6:$C$505,$A132,'Stock Movements'!$E$6:$E$505,"Issue")),"")</f>
        <v/>
      </c>
      <c r="L132" s="30">
        <f>IFERROR(IF($A132="","",SUMIFS('Stock Movements'!$G$6:$G$505,'Stock Movements'!$C$6:$C$505,$A132,'Stock Movements'!$E$6:$E$505,"Adjustment Increase")+SUMIFS('Stock Movements'!$G$6:$G$505,'Stock Movements'!$C$6:$C$505,$A132,'Stock Movements'!$E$6:$E$505,"Adjustment Decrease")),"")</f>
        <v/>
      </c>
      <c r="M132" s="30">
        <f>IFERROR(IF($A132="","",$I132+$J132-$K132+$L132),"")</f>
        <v/>
      </c>
      <c r="N132" s="29" t="n"/>
      <c r="O132" s="29" t="n"/>
      <c r="P132" s="30">
        <f>IFERROR(IF($A132="","",IF($V132&lt;&gt;"Yes",0,IF($M132&lt;=$O132,MAX(0,$N132-$M132),0))),"")</f>
        <v/>
      </c>
      <c r="Q132" s="31">
        <f>IFERROR(IF($A132="","",MAX(0,$M132)*$H132),"")</f>
        <v/>
      </c>
      <c r="R132" s="32">
        <f>IFERROR(IF($A132="","",IF($V132&lt;&gt;"Yes","Inactive",IF($M132&lt;=0,"Out of Stock",IF($M132&lt;=$O132,"Reorder Now",IF($M132&lt;$N132,"Below Par","In Stock"))))),"")</f>
        <v/>
      </c>
      <c r="S132" s="33" t="n"/>
      <c r="T132" s="34">
        <f>IFERROR(IF($A132="","",IF($S132="","",$S132+Dashboard!$B$5)),"")</f>
        <v/>
      </c>
      <c r="U132" s="32">
        <f>IFERROR(IF($A132="","",IF($V132&lt;&gt;"Yes","Inactive",IF($S132="","Never Counted",IF($T132&lt;TODAY(),"Overdue",IF($T132&lt;=TODAY()+Dashboard!$B$6,"Due Soon","Current"))))),"")</f>
        <v/>
      </c>
      <c r="V132" s="27" t="n"/>
      <c r="W132" s="35" t="n"/>
    </row>
    <row r="133">
      <c r="A133" s="27" t="n"/>
      <c r="B133" s="27" t="n"/>
      <c r="C133" s="27" t="n"/>
      <c r="D133" s="27" t="n"/>
      <c r="E133" s="27" t="n"/>
      <c r="F133" s="27" t="n"/>
      <c r="G133" s="27" t="n"/>
      <c r="H133" s="28" t="n"/>
      <c r="I133" s="29" t="n"/>
      <c r="J133" s="30">
        <f>IFERROR(IF($A133="","",SUMIFS('Stock Movements'!$F$6:$F$505,'Stock Movements'!$C$6:$C$505,$A133,'Stock Movements'!$E$6:$E$505,"Receipt")),"")</f>
        <v/>
      </c>
      <c r="K133" s="30">
        <f>IFERROR(IF($A133="","",SUMIFS('Stock Movements'!$F$6:$F$505,'Stock Movements'!$C$6:$C$505,$A133,'Stock Movements'!$E$6:$E$505,"Issue")),"")</f>
        <v/>
      </c>
      <c r="L133" s="30">
        <f>IFERROR(IF($A133="","",SUMIFS('Stock Movements'!$G$6:$G$505,'Stock Movements'!$C$6:$C$505,$A133,'Stock Movements'!$E$6:$E$505,"Adjustment Increase")+SUMIFS('Stock Movements'!$G$6:$G$505,'Stock Movements'!$C$6:$C$505,$A133,'Stock Movements'!$E$6:$E$505,"Adjustment Decrease")),"")</f>
        <v/>
      </c>
      <c r="M133" s="30">
        <f>IFERROR(IF($A133="","",$I133+$J133-$K133+$L133),"")</f>
        <v/>
      </c>
      <c r="N133" s="29" t="n"/>
      <c r="O133" s="29" t="n"/>
      <c r="P133" s="30">
        <f>IFERROR(IF($A133="","",IF($V133&lt;&gt;"Yes",0,IF($M133&lt;=$O133,MAX(0,$N133-$M133),0))),"")</f>
        <v/>
      </c>
      <c r="Q133" s="31">
        <f>IFERROR(IF($A133="","",MAX(0,$M133)*$H133),"")</f>
        <v/>
      </c>
      <c r="R133" s="32">
        <f>IFERROR(IF($A133="","",IF($V133&lt;&gt;"Yes","Inactive",IF($M133&lt;=0,"Out of Stock",IF($M133&lt;=$O133,"Reorder Now",IF($M133&lt;$N133,"Below Par","In Stock"))))),"")</f>
        <v/>
      </c>
      <c r="S133" s="33" t="n"/>
      <c r="T133" s="34">
        <f>IFERROR(IF($A133="","",IF($S133="","",$S133+Dashboard!$B$5)),"")</f>
        <v/>
      </c>
      <c r="U133" s="32">
        <f>IFERROR(IF($A133="","",IF($V133&lt;&gt;"Yes","Inactive",IF($S133="","Never Counted",IF($T133&lt;TODAY(),"Overdue",IF($T133&lt;=TODAY()+Dashboard!$B$6,"Due Soon","Current"))))),"")</f>
        <v/>
      </c>
      <c r="V133" s="27" t="n"/>
      <c r="W133" s="35" t="n"/>
    </row>
    <row r="134">
      <c r="A134" s="27" t="n"/>
      <c r="B134" s="27" t="n"/>
      <c r="C134" s="27" t="n"/>
      <c r="D134" s="27" t="n"/>
      <c r="E134" s="27" t="n"/>
      <c r="F134" s="27" t="n"/>
      <c r="G134" s="27" t="n"/>
      <c r="H134" s="28" t="n"/>
      <c r="I134" s="29" t="n"/>
      <c r="J134" s="30">
        <f>IFERROR(IF($A134="","",SUMIFS('Stock Movements'!$F$6:$F$505,'Stock Movements'!$C$6:$C$505,$A134,'Stock Movements'!$E$6:$E$505,"Receipt")),"")</f>
        <v/>
      </c>
      <c r="K134" s="30">
        <f>IFERROR(IF($A134="","",SUMIFS('Stock Movements'!$F$6:$F$505,'Stock Movements'!$C$6:$C$505,$A134,'Stock Movements'!$E$6:$E$505,"Issue")),"")</f>
        <v/>
      </c>
      <c r="L134" s="30">
        <f>IFERROR(IF($A134="","",SUMIFS('Stock Movements'!$G$6:$G$505,'Stock Movements'!$C$6:$C$505,$A134,'Stock Movements'!$E$6:$E$505,"Adjustment Increase")+SUMIFS('Stock Movements'!$G$6:$G$505,'Stock Movements'!$C$6:$C$505,$A134,'Stock Movements'!$E$6:$E$505,"Adjustment Decrease")),"")</f>
        <v/>
      </c>
      <c r="M134" s="30">
        <f>IFERROR(IF($A134="","",$I134+$J134-$K134+$L134),"")</f>
        <v/>
      </c>
      <c r="N134" s="29" t="n"/>
      <c r="O134" s="29" t="n"/>
      <c r="P134" s="30">
        <f>IFERROR(IF($A134="","",IF($V134&lt;&gt;"Yes",0,IF($M134&lt;=$O134,MAX(0,$N134-$M134),0))),"")</f>
        <v/>
      </c>
      <c r="Q134" s="31">
        <f>IFERROR(IF($A134="","",MAX(0,$M134)*$H134),"")</f>
        <v/>
      </c>
      <c r="R134" s="32">
        <f>IFERROR(IF($A134="","",IF($V134&lt;&gt;"Yes","Inactive",IF($M134&lt;=0,"Out of Stock",IF($M134&lt;=$O134,"Reorder Now",IF($M134&lt;$N134,"Below Par","In Stock"))))),"")</f>
        <v/>
      </c>
      <c r="S134" s="33" t="n"/>
      <c r="T134" s="34">
        <f>IFERROR(IF($A134="","",IF($S134="","",$S134+Dashboard!$B$5)),"")</f>
        <v/>
      </c>
      <c r="U134" s="32">
        <f>IFERROR(IF($A134="","",IF($V134&lt;&gt;"Yes","Inactive",IF($S134="","Never Counted",IF($T134&lt;TODAY(),"Overdue",IF($T134&lt;=TODAY()+Dashboard!$B$6,"Due Soon","Current"))))),"")</f>
        <v/>
      </c>
      <c r="V134" s="27" t="n"/>
      <c r="W134" s="35" t="n"/>
    </row>
    <row r="135">
      <c r="A135" s="27" t="n"/>
      <c r="B135" s="27" t="n"/>
      <c r="C135" s="27" t="n"/>
      <c r="D135" s="27" t="n"/>
      <c r="E135" s="27" t="n"/>
      <c r="F135" s="27" t="n"/>
      <c r="G135" s="27" t="n"/>
      <c r="H135" s="28" t="n"/>
      <c r="I135" s="29" t="n"/>
      <c r="J135" s="30">
        <f>IFERROR(IF($A135="","",SUMIFS('Stock Movements'!$F$6:$F$505,'Stock Movements'!$C$6:$C$505,$A135,'Stock Movements'!$E$6:$E$505,"Receipt")),"")</f>
        <v/>
      </c>
      <c r="K135" s="30">
        <f>IFERROR(IF($A135="","",SUMIFS('Stock Movements'!$F$6:$F$505,'Stock Movements'!$C$6:$C$505,$A135,'Stock Movements'!$E$6:$E$505,"Issue")),"")</f>
        <v/>
      </c>
      <c r="L135" s="30">
        <f>IFERROR(IF($A135="","",SUMIFS('Stock Movements'!$G$6:$G$505,'Stock Movements'!$C$6:$C$505,$A135,'Stock Movements'!$E$6:$E$505,"Adjustment Increase")+SUMIFS('Stock Movements'!$G$6:$G$505,'Stock Movements'!$C$6:$C$505,$A135,'Stock Movements'!$E$6:$E$505,"Adjustment Decrease")),"")</f>
        <v/>
      </c>
      <c r="M135" s="30">
        <f>IFERROR(IF($A135="","",$I135+$J135-$K135+$L135),"")</f>
        <v/>
      </c>
      <c r="N135" s="29" t="n"/>
      <c r="O135" s="29" t="n"/>
      <c r="P135" s="30">
        <f>IFERROR(IF($A135="","",IF($V135&lt;&gt;"Yes",0,IF($M135&lt;=$O135,MAX(0,$N135-$M135),0))),"")</f>
        <v/>
      </c>
      <c r="Q135" s="31">
        <f>IFERROR(IF($A135="","",MAX(0,$M135)*$H135),"")</f>
        <v/>
      </c>
      <c r="R135" s="32">
        <f>IFERROR(IF($A135="","",IF($V135&lt;&gt;"Yes","Inactive",IF($M135&lt;=0,"Out of Stock",IF($M135&lt;=$O135,"Reorder Now",IF($M135&lt;$N135,"Below Par","In Stock"))))),"")</f>
        <v/>
      </c>
      <c r="S135" s="33" t="n"/>
      <c r="T135" s="34">
        <f>IFERROR(IF($A135="","",IF($S135="","",$S135+Dashboard!$B$5)),"")</f>
        <v/>
      </c>
      <c r="U135" s="32">
        <f>IFERROR(IF($A135="","",IF($V135&lt;&gt;"Yes","Inactive",IF($S135="","Never Counted",IF($T135&lt;TODAY(),"Overdue",IF($T135&lt;=TODAY()+Dashboard!$B$6,"Due Soon","Current"))))),"")</f>
        <v/>
      </c>
      <c r="V135" s="27" t="n"/>
      <c r="W135" s="35" t="n"/>
    </row>
    <row r="136">
      <c r="A136" s="27" t="n"/>
      <c r="B136" s="27" t="n"/>
      <c r="C136" s="27" t="n"/>
      <c r="D136" s="27" t="n"/>
      <c r="E136" s="27" t="n"/>
      <c r="F136" s="27" t="n"/>
      <c r="G136" s="27" t="n"/>
      <c r="H136" s="28" t="n"/>
      <c r="I136" s="29" t="n"/>
      <c r="J136" s="30">
        <f>IFERROR(IF($A136="","",SUMIFS('Stock Movements'!$F$6:$F$505,'Stock Movements'!$C$6:$C$505,$A136,'Stock Movements'!$E$6:$E$505,"Receipt")),"")</f>
        <v/>
      </c>
      <c r="K136" s="30">
        <f>IFERROR(IF($A136="","",SUMIFS('Stock Movements'!$F$6:$F$505,'Stock Movements'!$C$6:$C$505,$A136,'Stock Movements'!$E$6:$E$505,"Issue")),"")</f>
        <v/>
      </c>
      <c r="L136" s="30">
        <f>IFERROR(IF($A136="","",SUMIFS('Stock Movements'!$G$6:$G$505,'Stock Movements'!$C$6:$C$505,$A136,'Stock Movements'!$E$6:$E$505,"Adjustment Increase")+SUMIFS('Stock Movements'!$G$6:$G$505,'Stock Movements'!$C$6:$C$505,$A136,'Stock Movements'!$E$6:$E$505,"Adjustment Decrease")),"")</f>
        <v/>
      </c>
      <c r="M136" s="30">
        <f>IFERROR(IF($A136="","",$I136+$J136-$K136+$L136),"")</f>
        <v/>
      </c>
      <c r="N136" s="29" t="n"/>
      <c r="O136" s="29" t="n"/>
      <c r="P136" s="30">
        <f>IFERROR(IF($A136="","",IF($V136&lt;&gt;"Yes",0,IF($M136&lt;=$O136,MAX(0,$N136-$M136),0))),"")</f>
        <v/>
      </c>
      <c r="Q136" s="31">
        <f>IFERROR(IF($A136="","",MAX(0,$M136)*$H136),"")</f>
        <v/>
      </c>
      <c r="R136" s="32">
        <f>IFERROR(IF($A136="","",IF($V136&lt;&gt;"Yes","Inactive",IF($M136&lt;=0,"Out of Stock",IF($M136&lt;=$O136,"Reorder Now",IF($M136&lt;$N136,"Below Par","In Stock"))))),"")</f>
        <v/>
      </c>
      <c r="S136" s="33" t="n"/>
      <c r="T136" s="34">
        <f>IFERROR(IF($A136="","",IF($S136="","",$S136+Dashboard!$B$5)),"")</f>
        <v/>
      </c>
      <c r="U136" s="32">
        <f>IFERROR(IF($A136="","",IF($V136&lt;&gt;"Yes","Inactive",IF($S136="","Never Counted",IF($T136&lt;TODAY(),"Overdue",IF($T136&lt;=TODAY()+Dashboard!$B$6,"Due Soon","Current"))))),"")</f>
        <v/>
      </c>
      <c r="V136" s="27" t="n"/>
      <c r="W136" s="35" t="n"/>
    </row>
    <row r="137">
      <c r="A137" s="27" t="n"/>
      <c r="B137" s="27" t="n"/>
      <c r="C137" s="27" t="n"/>
      <c r="D137" s="27" t="n"/>
      <c r="E137" s="27" t="n"/>
      <c r="F137" s="27" t="n"/>
      <c r="G137" s="27" t="n"/>
      <c r="H137" s="28" t="n"/>
      <c r="I137" s="29" t="n"/>
      <c r="J137" s="30">
        <f>IFERROR(IF($A137="","",SUMIFS('Stock Movements'!$F$6:$F$505,'Stock Movements'!$C$6:$C$505,$A137,'Stock Movements'!$E$6:$E$505,"Receipt")),"")</f>
        <v/>
      </c>
      <c r="K137" s="30">
        <f>IFERROR(IF($A137="","",SUMIFS('Stock Movements'!$F$6:$F$505,'Stock Movements'!$C$6:$C$505,$A137,'Stock Movements'!$E$6:$E$505,"Issue")),"")</f>
        <v/>
      </c>
      <c r="L137" s="30">
        <f>IFERROR(IF($A137="","",SUMIFS('Stock Movements'!$G$6:$G$505,'Stock Movements'!$C$6:$C$505,$A137,'Stock Movements'!$E$6:$E$505,"Adjustment Increase")+SUMIFS('Stock Movements'!$G$6:$G$505,'Stock Movements'!$C$6:$C$505,$A137,'Stock Movements'!$E$6:$E$505,"Adjustment Decrease")),"")</f>
        <v/>
      </c>
      <c r="M137" s="30">
        <f>IFERROR(IF($A137="","",$I137+$J137-$K137+$L137),"")</f>
        <v/>
      </c>
      <c r="N137" s="29" t="n"/>
      <c r="O137" s="29" t="n"/>
      <c r="P137" s="30">
        <f>IFERROR(IF($A137="","",IF($V137&lt;&gt;"Yes",0,IF($M137&lt;=$O137,MAX(0,$N137-$M137),0))),"")</f>
        <v/>
      </c>
      <c r="Q137" s="31">
        <f>IFERROR(IF($A137="","",MAX(0,$M137)*$H137),"")</f>
        <v/>
      </c>
      <c r="R137" s="32">
        <f>IFERROR(IF($A137="","",IF($V137&lt;&gt;"Yes","Inactive",IF($M137&lt;=0,"Out of Stock",IF($M137&lt;=$O137,"Reorder Now",IF($M137&lt;$N137,"Below Par","In Stock"))))),"")</f>
        <v/>
      </c>
      <c r="S137" s="33" t="n"/>
      <c r="T137" s="34">
        <f>IFERROR(IF($A137="","",IF($S137="","",$S137+Dashboard!$B$5)),"")</f>
        <v/>
      </c>
      <c r="U137" s="32">
        <f>IFERROR(IF($A137="","",IF($V137&lt;&gt;"Yes","Inactive",IF($S137="","Never Counted",IF($T137&lt;TODAY(),"Overdue",IF($T137&lt;=TODAY()+Dashboard!$B$6,"Due Soon","Current"))))),"")</f>
        <v/>
      </c>
      <c r="V137" s="27" t="n"/>
      <c r="W137" s="35" t="n"/>
    </row>
    <row r="138">
      <c r="A138" s="27" t="n"/>
      <c r="B138" s="27" t="n"/>
      <c r="C138" s="27" t="n"/>
      <c r="D138" s="27" t="n"/>
      <c r="E138" s="27" t="n"/>
      <c r="F138" s="27" t="n"/>
      <c r="G138" s="27" t="n"/>
      <c r="H138" s="28" t="n"/>
      <c r="I138" s="29" t="n"/>
      <c r="J138" s="30">
        <f>IFERROR(IF($A138="","",SUMIFS('Stock Movements'!$F$6:$F$505,'Stock Movements'!$C$6:$C$505,$A138,'Stock Movements'!$E$6:$E$505,"Receipt")),"")</f>
        <v/>
      </c>
      <c r="K138" s="30">
        <f>IFERROR(IF($A138="","",SUMIFS('Stock Movements'!$F$6:$F$505,'Stock Movements'!$C$6:$C$505,$A138,'Stock Movements'!$E$6:$E$505,"Issue")),"")</f>
        <v/>
      </c>
      <c r="L138" s="30">
        <f>IFERROR(IF($A138="","",SUMIFS('Stock Movements'!$G$6:$G$505,'Stock Movements'!$C$6:$C$505,$A138,'Stock Movements'!$E$6:$E$505,"Adjustment Increase")+SUMIFS('Stock Movements'!$G$6:$G$505,'Stock Movements'!$C$6:$C$505,$A138,'Stock Movements'!$E$6:$E$505,"Adjustment Decrease")),"")</f>
        <v/>
      </c>
      <c r="M138" s="30">
        <f>IFERROR(IF($A138="","",$I138+$J138-$K138+$L138),"")</f>
        <v/>
      </c>
      <c r="N138" s="29" t="n"/>
      <c r="O138" s="29" t="n"/>
      <c r="P138" s="30">
        <f>IFERROR(IF($A138="","",IF($V138&lt;&gt;"Yes",0,IF($M138&lt;=$O138,MAX(0,$N138-$M138),0))),"")</f>
        <v/>
      </c>
      <c r="Q138" s="31">
        <f>IFERROR(IF($A138="","",MAX(0,$M138)*$H138),"")</f>
        <v/>
      </c>
      <c r="R138" s="32">
        <f>IFERROR(IF($A138="","",IF($V138&lt;&gt;"Yes","Inactive",IF($M138&lt;=0,"Out of Stock",IF($M138&lt;=$O138,"Reorder Now",IF($M138&lt;$N138,"Below Par","In Stock"))))),"")</f>
        <v/>
      </c>
      <c r="S138" s="33" t="n"/>
      <c r="T138" s="34">
        <f>IFERROR(IF($A138="","",IF($S138="","",$S138+Dashboard!$B$5)),"")</f>
        <v/>
      </c>
      <c r="U138" s="32">
        <f>IFERROR(IF($A138="","",IF($V138&lt;&gt;"Yes","Inactive",IF($S138="","Never Counted",IF($T138&lt;TODAY(),"Overdue",IF($T138&lt;=TODAY()+Dashboard!$B$6,"Due Soon","Current"))))),"")</f>
        <v/>
      </c>
      <c r="V138" s="27" t="n"/>
      <c r="W138" s="35" t="n"/>
    </row>
    <row r="139">
      <c r="A139" s="27" t="n"/>
      <c r="B139" s="27" t="n"/>
      <c r="C139" s="27" t="n"/>
      <c r="D139" s="27" t="n"/>
      <c r="E139" s="27" t="n"/>
      <c r="F139" s="27" t="n"/>
      <c r="G139" s="27" t="n"/>
      <c r="H139" s="28" t="n"/>
      <c r="I139" s="29" t="n"/>
      <c r="J139" s="30">
        <f>IFERROR(IF($A139="","",SUMIFS('Stock Movements'!$F$6:$F$505,'Stock Movements'!$C$6:$C$505,$A139,'Stock Movements'!$E$6:$E$505,"Receipt")),"")</f>
        <v/>
      </c>
      <c r="K139" s="30">
        <f>IFERROR(IF($A139="","",SUMIFS('Stock Movements'!$F$6:$F$505,'Stock Movements'!$C$6:$C$505,$A139,'Stock Movements'!$E$6:$E$505,"Issue")),"")</f>
        <v/>
      </c>
      <c r="L139" s="30">
        <f>IFERROR(IF($A139="","",SUMIFS('Stock Movements'!$G$6:$G$505,'Stock Movements'!$C$6:$C$505,$A139,'Stock Movements'!$E$6:$E$505,"Adjustment Increase")+SUMIFS('Stock Movements'!$G$6:$G$505,'Stock Movements'!$C$6:$C$505,$A139,'Stock Movements'!$E$6:$E$505,"Adjustment Decrease")),"")</f>
        <v/>
      </c>
      <c r="M139" s="30">
        <f>IFERROR(IF($A139="","",$I139+$J139-$K139+$L139),"")</f>
        <v/>
      </c>
      <c r="N139" s="29" t="n"/>
      <c r="O139" s="29" t="n"/>
      <c r="P139" s="30">
        <f>IFERROR(IF($A139="","",IF($V139&lt;&gt;"Yes",0,IF($M139&lt;=$O139,MAX(0,$N139-$M139),0))),"")</f>
        <v/>
      </c>
      <c r="Q139" s="31">
        <f>IFERROR(IF($A139="","",MAX(0,$M139)*$H139),"")</f>
        <v/>
      </c>
      <c r="R139" s="32">
        <f>IFERROR(IF($A139="","",IF($V139&lt;&gt;"Yes","Inactive",IF($M139&lt;=0,"Out of Stock",IF($M139&lt;=$O139,"Reorder Now",IF($M139&lt;$N139,"Below Par","In Stock"))))),"")</f>
        <v/>
      </c>
      <c r="S139" s="33" t="n"/>
      <c r="T139" s="34">
        <f>IFERROR(IF($A139="","",IF($S139="","",$S139+Dashboard!$B$5)),"")</f>
        <v/>
      </c>
      <c r="U139" s="32">
        <f>IFERROR(IF($A139="","",IF($V139&lt;&gt;"Yes","Inactive",IF($S139="","Never Counted",IF($T139&lt;TODAY(),"Overdue",IF($T139&lt;=TODAY()+Dashboard!$B$6,"Due Soon","Current"))))),"")</f>
        <v/>
      </c>
      <c r="V139" s="27" t="n"/>
      <c r="W139" s="35" t="n"/>
    </row>
    <row r="140">
      <c r="A140" s="27" t="n"/>
      <c r="B140" s="27" t="n"/>
      <c r="C140" s="27" t="n"/>
      <c r="D140" s="27" t="n"/>
      <c r="E140" s="27" t="n"/>
      <c r="F140" s="27" t="n"/>
      <c r="G140" s="27" t="n"/>
      <c r="H140" s="28" t="n"/>
      <c r="I140" s="29" t="n"/>
      <c r="J140" s="30">
        <f>IFERROR(IF($A140="","",SUMIFS('Stock Movements'!$F$6:$F$505,'Stock Movements'!$C$6:$C$505,$A140,'Stock Movements'!$E$6:$E$505,"Receipt")),"")</f>
        <v/>
      </c>
      <c r="K140" s="30">
        <f>IFERROR(IF($A140="","",SUMIFS('Stock Movements'!$F$6:$F$505,'Stock Movements'!$C$6:$C$505,$A140,'Stock Movements'!$E$6:$E$505,"Issue")),"")</f>
        <v/>
      </c>
      <c r="L140" s="30">
        <f>IFERROR(IF($A140="","",SUMIFS('Stock Movements'!$G$6:$G$505,'Stock Movements'!$C$6:$C$505,$A140,'Stock Movements'!$E$6:$E$505,"Adjustment Increase")+SUMIFS('Stock Movements'!$G$6:$G$505,'Stock Movements'!$C$6:$C$505,$A140,'Stock Movements'!$E$6:$E$505,"Adjustment Decrease")),"")</f>
        <v/>
      </c>
      <c r="M140" s="30">
        <f>IFERROR(IF($A140="","",$I140+$J140-$K140+$L140),"")</f>
        <v/>
      </c>
      <c r="N140" s="29" t="n"/>
      <c r="O140" s="29" t="n"/>
      <c r="P140" s="30">
        <f>IFERROR(IF($A140="","",IF($V140&lt;&gt;"Yes",0,IF($M140&lt;=$O140,MAX(0,$N140-$M140),0))),"")</f>
        <v/>
      </c>
      <c r="Q140" s="31">
        <f>IFERROR(IF($A140="","",MAX(0,$M140)*$H140),"")</f>
        <v/>
      </c>
      <c r="R140" s="32">
        <f>IFERROR(IF($A140="","",IF($V140&lt;&gt;"Yes","Inactive",IF($M140&lt;=0,"Out of Stock",IF($M140&lt;=$O140,"Reorder Now",IF($M140&lt;$N140,"Below Par","In Stock"))))),"")</f>
        <v/>
      </c>
      <c r="S140" s="33" t="n"/>
      <c r="T140" s="34">
        <f>IFERROR(IF($A140="","",IF($S140="","",$S140+Dashboard!$B$5)),"")</f>
        <v/>
      </c>
      <c r="U140" s="32">
        <f>IFERROR(IF($A140="","",IF($V140&lt;&gt;"Yes","Inactive",IF($S140="","Never Counted",IF($T140&lt;TODAY(),"Overdue",IF($T140&lt;=TODAY()+Dashboard!$B$6,"Due Soon","Current"))))),"")</f>
        <v/>
      </c>
      <c r="V140" s="27" t="n"/>
      <c r="W140" s="35" t="n"/>
    </row>
    <row r="141">
      <c r="A141" s="27" t="n"/>
      <c r="B141" s="27" t="n"/>
      <c r="C141" s="27" t="n"/>
      <c r="D141" s="27" t="n"/>
      <c r="E141" s="27" t="n"/>
      <c r="F141" s="27" t="n"/>
      <c r="G141" s="27" t="n"/>
      <c r="H141" s="28" t="n"/>
      <c r="I141" s="29" t="n"/>
      <c r="J141" s="30">
        <f>IFERROR(IF($A141="","",SUMIFS('Stock Movements'!$F$6:$F$505,'Stock Movements'!$C$6:$C$505,$A141,'Stock Movements'!$E$6:$E$505,"Receipt")),"")</f>
        <v/>
      </c>
      <c r="K141" s="30">
        <f>IFERROR(IF($A141="","",SUMIFS('Stock Movements'!$F$6:$F$505,'Stock Movements'!$C$6:$C$505,$A141,'Stock Movements'!$E$6:$E$505,"Issue")),"")</f>
        <v/>
      </c>
      <c r="L141" s="30">
        <f>IFERROR(IF($A141="","",SUMIFS('Stock Movements'!$G$6:$G$505,'Stock Movements'!$C$6:$C$505,$A141,'Stock Movements'!$E$6:$E$505,"Adjustment Increase")+SUMIFS('Stock Movements'!$G$6:$G$505,'Stock Movements'!$C$6:$C$505,$A141,'Stock Movements'!$E$6:$E$505,"Adjustment Decrease")),"")</f>
        <v/>
      </c>
      <c r="M141" s="30">
        <f>IFERROR(IF($A141="","",$I141+$J141-$K141+$L141),"")</f>
        <v/>
      </c>
      <c r="N141" s="29" t="n"/>
      <c r="O141" s="29" t="n"/>
      <c r="P141" s="30">
        <f>IFERROR(IF($A141="","",IF($V141&lt;&gt;"Yes",0,IF($M141&lt;=$O141,MAX(0,$N141-$M141),0))),"")</f>
        <v/>
      </c>
      <c r="Q141" s="31">
        <f>IFERROR(IF($A141="","",MAX(0,$M141)*$H141),"")</f>
        <v/>
      </c>
      <c r="R141" s="32">
        <f>IFERROR(IF($A141="","",IF($V141&lt;&gt;"Yes","Inactive",IF($M141&lt;=0,"Out of Stock",IF($M141&lt;=$O141,"Reorder Now",IF($M141&lt;$N141,"Below Par","In Stock"))))),"")</f>
        <v/>
      </c>
      <c r="S141" s="33" t="n"/>
      <c r="T141" s="34">
        <f>IFERROR(IF($A141="","",IF($S141="","",$S141+Dashboard!$B$5)),"")</f>
        <v/>
      </c>
      <c r="U141" s="32">
        <f>IFERROR(IF($A141="","",IF($V141&lt;&gt;"Yes","Inactive",IF($S141="","Never Counted",IF($T141&lt;TODAY(),"Overdue",IF($T141&lt;=TODAY()+Dashboard!$B$6,"Due Soon","Current"))))),"")</f>
        <v/>
      </c>
      <c r="V141" s="27" t="n"/>
      <c r="W141" s="35" t="n"/>
    </row>
    <row r="142">
      <c r="A142" s="27" t="n"/>
      <c r="B142" s="27" t="n"/>
      <c r="C142" s="27" t="n"/>
      <c r="D142" s="27" t="n"/>
      <c r="E142" s="27" t="n"/>
      <c r="F142" s="27" t="n"/>
      <c r="G142" s="27" t="n"/>
      <c r="H142" s="28" t="n"/>
      <c r="I142" s="29" t="n"/>
      <c r="J142" s="30">
        <f>IFERROR(IF($A142="","",SUMIFS('Stock Movements'!$F$6:$F$505,'Stock Movements'!$C$6:$C$505,$A142,'Stock Movements'!$E$6:$E$505,"Receipt")),"")</f>
        <v/>
      </c>
      <c r="K142" s="30">
        <f>IFERROR(IF($A142="","",SUMIFS('Stock Movements'!$F$6:$F$505,'Stock Movements'!$C$6:$C$505,$A142,'Stock Movements'!$E$6:$E$505,"Issue")),"")</f>
        <v/>
      </c>
      <c r="L142" s="30">
        <f>IFERROR(IF($A142="","",SUMIFS('Stock Movements'!$G$6:$G$505,'Stock Movements'!$C$6:$C$505,$A142,'Stock Movements'!$E$6:$E$505,"Adjustment Increase")+SUMIFS('Stock Movements'!$G$6:$G$505,'Stock Movements'!$C$6:$C$505,$A142,'Stock Movements'!$E$6:$E$505,"Adjustment Decrease")),"")</f>
        <v/>
      </c>
      <c r="M142" s="30">
        <f>IFERROR(IF($A142="","",$I142+$J142-$K142+$L142),"")</f>
        <v/>
      </c>
      <c r="N142" s="29" t="n"/>
      <c r="O142" s="29" t="n"/>
      <c r="P142" s="30">
        <f>IFERROR(IF($A142="","",IF($V142&lt;&gt;"Yes",0,IF($M142&lt;=$O142,MAX(0,$N142-$M142),0))),"")</f>
        <v/>
      </c>
      <c r="Q142" s="31">
        <f>IFERROR(IF($A142="","",MAX(0,$M142)*$H142),"")</f>
        <v/>
      </c>
      <c r="R142" s="32">
        <f>IFERROR(IF($A142="","",IF($V142&lt;&gt;"Yes","Inactive",IF($M142&lt;=0,"Out of Stock",IF($M142&lt;=$O142,"Reorder Now",IF($M142&lt;$N142,"Below Par","In Stock"))))),"")</f>
        <v/>
      </c>
      <c r="S142" s="33" t="n"/>
      <c r="T142" s="34">
        <f>IFERROR(IF($A142="","",IF($S142="","",$S142+Dashboard!$B$5)),"")</f>
        <v/>
      </c>
      <c r="U142" s="32">
        <f>IFERROR(IF($A142="","",IF($V142&lt;&gt;"Yes","Inactive",IF($S142="","Never Counted",IF($T142&lt;TODAY(),"Overdue",IF($T142&lt;=TODAY()+Dashboard!$B$6,"Due Soon","Current"))))),"")</f>
        <v/>
      </c>
      <c r="V142" s="27" t="n"/>
      <c r="W142" s="35" t="n"/>
    </row>
    <row r="143">
      <c r="A143" s="27" t="n"/>
      <c r="B143" s="27" t="n"/>
      <c r="C143" s="27" t="n"/>
      <c r="D143" s="27" t="n"/>
      <c r="E143" s="27" t="n"/>
      <c r="F143" s="27" t="n"/>
      <c r="G143" s="27" t="n"/>
      <c r="H143" s="28" t="n"/>
      <c r="I143" s="29" t="n"/>
      <c r="J143" s="30">
        <f>IFERROR(IF($A143="","",SUMIFS('Stock Movements'!$F$6:$F$505,'Stock Movements'!$C$6:$C$505,$A143,'Stock Movements'!$E$6:$E$505,"Receipt")),"")</f>
        <v/>
      </c>
      <c r="K143" s="30">
        <f>IFERROR(IF($A143="","",SUMIFS('Stock Movements'!$F$6:$F$505,'Stock Movements'!$C$6:$C$505,$A143,'Stock Movements'!$E$6:$E$505,"Issue")),"")</f>
        <v/>
      </c>
      <c r="L143" s="30">
        <f>IFERROR(IF($A143="","",SUMIFS('Stock Movements'!$G$6:$G$505,'Stock Movements'!$C$6:$C$505,$A143,'Stock Movements'!$E$6:$E$505,"Adjustment Increase")+SUMIFS('Stock Movements'!$G$6:$G$505,'Stock Movements'!$C$6:$C$505,$A143,'Stock Movements'!$E$6:$E$505,"Adjustment Decrease")),"")</f>
        <v/>
      </c>
      <c r="M143" s="30">
        <f>IFERROR(IF($A143="","",$I143+$J143-$K143+$L143),"")</f>
        <v/>
      </c>
      <c r="N143" s="29" t="n"/>
      <c r="O143" s="29" t="n"/>
      <c r="P143" s="30">
        <f>IFERROR(IF($A143="","",IF($V143&lt;&gt;"Yes",0,IF($M143&lt;=$O143,MAX(0,$N143-$M143),0))),"")</f>
        <v/>
      </c>
      <c r="Q143" s="31">
        <f>IFERROR(IF($A143="","",MAX(0,$M143)*$H143),"")</f>
        <v/>
      </c>
      <c r="R143" s="32">
        <f>IFERROR(IF($A143="","",IF($V143&lt;&gt;"Yes","Inactive",IF($M143&lt;=0,"Out of Stock",IF($M143&lt;=$O143,"Reorder Now",IF($M143&lt;$N143,"Below Par","In Stock"))))),"")</f>
        <v/>
      </c>
      <c r="S143" s="33" t="n"/>
      <c r="T143" s="34">
        <f>IFERROR(IF($A143="","",IF($S143="","",$S143+Dashboard!$B$5)),"")</f>
        <v/>
      </c>
      <c r="U143" s="32">
        <f>IFERROR(IF($A143="","",IF($V143&lt;&gt;"Yes","Inactive",IF($S143="","Never Counted",IF($T143&lt;TODAY(),"Overdue",IF($T143&lt;=TODAY()+Dashboard!$B$6,"Due Soon","Current"))))),"")</f>
        <v/>
      </c>
      <c r="V143" s="27" t="n"/>
      <c r="W143" s="35" t="n"/>
    </row>
    <row r="144">
      <c r="A144" s="27" t="n"/>
      <c r="B144" s="27" t="n"/>
      <c r="C144" s="27" t="n"/>
      <c r="D144" s="27" t="n"/>
      <c r="E144" s="27" t="n"/>
      <c r="F144" s="27" t="n"/>
      <c r="G144" s="27" t="n"/>
      <c r="H144" s="28" t="n"/>
      <c r="I144" s="29" t="n"/>
      <c r="J144" s="30">
        <f>IFERROR(IF($A144="","",SUMIFS('Stock Movements'!$F$6:$F$505,'Stock Movements'!$C$6:$C$505,$A144,'Stock Movements'!$E$6:$E$505,"Receipt")),"")</f>
        <v/>
      </c>
      <c r="K144" s="30">
        <f>IFERROR(IF($A144="","",SUMIFS('Stock Movements'!$F$6:$F$505,'Stock Movements'!$C$6:$C$505,$A144,'Stock Movements'!$E$6:$E$505,"Issue")),"")</f>
        <v/>
      </c>
      <c r="L144" s="30">
        <f>IFERROR(IF($A144="","",SUMIFS('Stock Movements'!$G$6:$G$505,'Stock Movements'!$C$6:$C$505,$A144,'Stock Movements'!$E$6:$E$505,"Adjustment Increase")+SUMIFS('Stock Movements'!$G$6:$G$505,'Stock Movements'!$C$6:$C$505,$A144,'Stock Movements'!$E$6:$E$505,"Adjustment Decrease")),"")</f>
        <v/>
      </c>
      <c r="M144" s="30">
        <f>IFERROR(IF($A144="","",$I144+$J144-$K144+$L144),"")</f>
        <v/>
      </c>
      <c r="N144" s="29" t="n"/>
      <c r="O144" s="29" t="n"/>
      <c r="P144" s="30">
        <f>IFERROR(IF($A144="","",IF($V144&lt;&gt;"Yes",0,IF($M144&lt;=$O144,MAX(0,$N144-$M144),0))),"")</f>
        <v/>
      </c>
      <c r="Q144" s="31">
        <f>IFERROR(IF($A144="","",MAX(0,$M144)*$H144),"")</f>
        <v/>
      </c>
      <c r="R144" s="32">
        <f>IFERROR(IF($A144="","",IF($V144&lt;&gt;"Yes","Inactive",IF($M144&lt;=0,"Out of Stock",IF($M144&lt;=$O144,"Reorder Now",IF($M144&lt;$N144,"Below Par","In Stock"))))),"")</f>
        <v/>
      </c>
      <c r="S144" s="33" t="n"/>
      <c r="T144" s="34">
        <f>IFERROR(IF($A144="","",IF($S144="","",$S144+Dashboard!$B$5)),"")</f>
        <v/>
      </c>
      <c r="U144" s="32">
        <f>IFERROR(IF($A144="","",IF($V144&lt;&gt;"Yes","Inactive",IF($S144="","Never Counted",IF($T144&lt;TODAY(),"Overdue",IF($T144&lt;=TODAY()+Dashboard!$B$6,"Due Soon","Current"))))),"")</f>
        <v/>
      </c>
      <c r="V144" s="27" t="n"/>
      <c r="W144" s="35" t="n"/>
    </row>
    <row r="145">
      <c r="A145" s="27" t="n"/>
      <c r="B145" s="27" t="n"/>
      <c r="C145" s="27" t="n"/>
      <c r="D145" s="27" t="n"/>
      <c r="E145" s="27" t="n"/>
      <c r="F145" s="27" t="n"/>
      <c r="G145" s="27" t="n"/>
      <c r="H145" s="28" t="n"/>
      <c r="I145" s="29" t="n"/>
      <c r="J145" s="30">
        <f>IFERROR(IF($A145="","",SUMIFS('Stock Movements'!$F$6:$F$505,'Stock Movements'!$C$6:$C$505,$A145,'Stock Movements'!$E$6:$E$505,"Receipt")),"")</f>
        <v/>
      </c>
      <c r="K145" s="30">
        <f>IFERROR(IF($A145="","",SUMIFS('Stock Movements'!$F$6:$F$505,'Stock Movements'!$C$6:$C$505,$A145,'Stock Movements'!$E$6:$E$505,"Issue")),"")</f>
        <v/>
      </c>
      <c r="L145" s="30">
        <f>IFERROR(IF($A145="","",SUMIFS('Stock Movements'!$G$6:$G$505,'Stock Movements'!$C$6:$C$505,$A145,'Stock Movements'!$E$6:$E$505,"Adjustment Increase")+SUMIFS('Stock Movements'!$G$6:$G$505,'Stock Movements'!$C$6:$C$505,$A145,'Stock Movements'!$E$6:$E$505,"Adjustment Decrease")),"")</f>
        <v/>
      </c>
      <c r="M145" s="30">
        <f>IFERROR(IF($A145="","",$I145+$J145-$K145+$L145),"")</f>
        <v/>
      </c>
      <c r="N145" s="29" t="n"/>
      <c r="O145" s="29" t="n"/>
      <c r="P145" s="30">
        <f>IFERROR(IF($A145="","",IF($V145&lt;&gt;"Yes",0,IF($M145&lt;=$O145,MAX(0,$N145-$M145),0))),"")</f>
        <v/>
      </c>
      <c r="Q145" s="31">
        <f>IFERROR(IF($A145="","",MAX(0,$M145)*$H145),"")</f>
        <v/>
      </c>
      <c r="R145" s="32">
        <f>IFERROR(IF($A145="","",IF($V145&lt;&gt;"Yes","Inactive",IF($M145&lt;=0,"Out of Stock",IF($M145&lt;=$O145,"Reorder Now",IF($M145&lt;$N145,"Below Par","In Stock"))))),"")</f>
        <v/>
      </c>
      <c r="S145" s="33" t="n"/>
      <c r="T145" s="34">
        <f>IFERROR(IF($A145="","",IF($S145="","",$S145+Dashboard!$B$5)),"")</f>
        <v/>
      </c>
      <c r="U145" s="32">
        <f>IFERROR(IF($A145="","",IF($V145&lt;&gt;"Yes","Inactive",IF($S145="","Never Counted",IF($T145&lt;TODAY(),"Overdue",IF($T145&lt;=TODAY()+Dashboard!$B$6,"Due Soon","Current"))))),"")</f>
        <v/>
      </c>
      <c r="V145" s="27" t="n"/>
      <c r="W145" s="35" t="n"/>
    </row>
    <row r="146">
      <c r="A146" s="27" t="n"/>
      <c r="B146" s="27" t="n"/>
      <c r="C146" s="27" t="n"/>
      <c r="D146" s="27" t="n"/>
      <c r="E146" s="27" t="n"/>
      <c r="F146" s="27" t="n"/>
      <c r="G146" s="27" t="n"/>
      <c r="H146" s="28" t="n"/>
      <c r="I146" s="29" t="n"/>
      <c r="J146" s="30">
        <f>IFERROR(IF($A146="","",SUMIFS('Stock Movements'!$F$6:$F$505,'Stock Movements'!$C$6:$C$505,$A146,'Stock Movements'!$E$6:$E$505,"Receipt")),"")</f>
        <v/>
      </c>
      <c r="K146" s="30">
        <f>IFERROR(IF($A146="","",SUMIFS('Stock Movements'!$F$6:$F$505,'Stock Movements'!$C$6:$C$505,$A146,'Stock Movements'!$E$6:$E$505,"Issue")),"")</f>
        <v/>
      </c>
      <c r="L146" s="30">
        <f>IFERROR(IF($A146="","",SUMIFS('Stock Movements'!$G$6:$G$505,'Stock Movements'!$C$6:$C$505,$A146,'Stock Movements'!$E$6:$E$505,"Adjustment Increase")+SUMIFS('Stock Movements'!$G$6:$G$505,'Stock Movements'!$C$6:$C$505,$A146,'Stock Movements'!$E$6:$E$505,"Adjustment Decrease")),"")</f>
        <v/>
      </c>
      <c r="M146" s="30">
        <f>IFERROR(IF($A146="","",$I146+$J146-$K146+$L146),"")</f>
        <v/>
      </c>
      <c r="N146" s="29" t="n"/>
      <c r="O146" s="29" t="n"/>
      <c r="P146" s="30">
        <f>IFERROR(IF($A146="","",IF($V146&lt;&gt;"Yes",0,IF($M146&lt;=$O146,MAX(0,$N146-$M146),0))),"")</f>
        <v/>
      </c>
      <c r="Q146" s="31">
        <f>IFERROR(IF($A146="","",MAX(0,$M146)*$H146),"")</f>
        <v/>
      </c>
      <c r="R146" s="32">
        <f>IFERROR(IF($A146="","",IF($V146&lt;&gt;"Yes","Inactive",IF($M146&lt;=0,"Out of Stock",IF($M146&lt;=$O146,"Reorder Now",IF($M146&lt;$N146,"Below Par","In Stock"))))),"")</f>
        <v/>
      </c>
      <c r="S146" s="33" t="n"/>
      <c r="T146" s="34">
        <f>IFERROR(IF($A146="","",IF($S146="","",$S146+Dashboard!$B$5)),"")</f>
        <v/>
      </c>
      <c r="U146" s="32">
        <f>IFERROR(IF($A146="","",IF($V146&lt;&gt;"Yes","Inactive",IF($S146="","Never Counted",IF($T146&lt;TODAY(),"Overdue",IF($T146&lt;=TODAY()+Dashboard!$B$6,"Due Soon","Current"))))),"")</f>
        <v/>
      </c>
      <c r="V146" s="27" t="n"/>
      <c r="W146" s="35" t="n"/>
    </row>
    <row r="147">
      <c r="A147" s="27" t="n"/>
      <c r="B147" s="27" t="n"/>
      <c r="C147" s="27" t="n"/>
      <c r="D147" s="27" t="n"/>
      <c r="E147" s="27" t="n"/>
      <c r="F147" s="27" t="n"/>
      <c r="G147" s="27" t="n"/>
      <c r="H147" s="28" t="n"/>
      <c r="I147" s="29" t="n"/>
      <c r="J147" s="30">
        <f>IFERROR(IF($A147="","",SUMIFS('Stock Movements'!$F$6:$F$505,'Stock Movements'!$C$6:$C$505,$A147,'Stock Movements'!$E$6:$E$505,"Receipt")),"")</f>
        <v/>
      </c>
      <c r="K147" s="30">
        <f>IFERROR(IF($A147="","",SUMIFS('Stock Movements'!$F$6:$F$505,'Stock Movements'!$C$6:$C$505,$A147,'Stock Movements'!$E$6:$E$505,"Issue")),"")</f>
        <v/>
      </c>
      <c r="L147" s="30">
        <f>IFERROR(IF($A147="","",SUMIFS('Stock Movements'!$G$6:$G$505,'Stock Movements'!$C$6:$C$505,$A147,'Stock Movements'!$E$6:$E$505,"Adjustment Increase")+SUMIFS('Stock Movements'!$G$6:$G$505,'Stock Movements'!$C$6:$C$505,$A147,'Stock Movements'!$E$6:$E$505,"Adjustment Decrease")),"")</f>
        <v/>
      </c>
      <c r="M147" s="30">
        <f>IFERROR(IF($A147="","",$I147+$J147-$K147+$L147),"")</f>
        <v/>
      </c>
      <c r="N147" s="29" t="n"/>
      <c r="O147" s="29" t="n"/>
      <c r="P147" s="30">
        <f>IFERROR(IF($A147="","",IF($V147&lt;&gt;"Yes",0,IF($M147&lt;=$O147,MAX(0,$N147-$M147),0))),"")</f>
        <v/>
      </c>
      <c r="Q147" s="31">
        <f>IFERROR(IF($A147="","",MAX(0,$M147)*$H147),"")</f>
        <v/>
      </c>
      <c r="R147" s="32">
        <f>IFERROR(IF($A147="","",IF($V147&lt;&gt;"Yes","Inactive",IF($M147&lt;=0,"Out of Stock",IF($M147&lt;=$O147,"Reorder Now",IF($M147&lt;$N147,"Below Par","In Stock"))))),"")</f>
        <v/>
      </c>
      <c r="S147" s="33" t="n"/>
      <c r="T147" s="34">
        <f>IFERROR(IF($A147="","",IF($S147="","",$S147+Dashboard!$B$5)),"")</f>
        <v/>
      </c>
      <c r="U147" s="32">
        <f>IFERROR(IF($A147="","",IF($V147&lt;&gt;"Yes","Inactive",IF($S147="","Never Counted",IF($T147&lt;TODAY(),"Overdue",IF($T147&lt;=TODAY()+Dashboard!$B$6,"Due Soon","Current"))))),"")</f>
        <v/>
      </c>
      <c r="V147" s="27" t="n"/>
      <c r="W147" s="35" t="n"/>
    </row>
    <row r="148">
      <c r="A148" s="27" t="n"/>
      <c r="B148" s="27" t="n"/>
      <c r="C148" s="27" t="n"/>
      <c r="D148" s="27" t="n"/>
      <c r="E148" s="27" t="n"/>
      <c r="F148" s="27" t="n"/>
      <c r="G148" s="27" t="n"/>
      <c r="H148" s="28" t="n"/>
      <c r="I148" s="29" t="n"/>
      <c r="J148" s="30">
        <f>IFERROR(IF($A148="","",SUMIFS('Stock Movements'!$F$6:$F$505,'Stock Movements'!$C$6:$C$505,$A148,'Stock Movements'!$E$6:$E$505,"Receipt")),"")</f>
        <v/>
      </c>
      <c r="K148" s="30">
        <f>IFERROR(IF($A148="","",SUMIFS('Stock Movements'!$F$6:$F$505,'Stock Movements'!$C$6:$C$505,$A148,'Stock Movements'!$E$6:$E$505,"Issue")),"")</f>
        <v/>
      </c>
      <c r="L148" s="30">
        <f>IFERROR(IF($A148="","",SUMIFS('Stock Movements'!$G$6:$G$505,'Stock Movements'!$C$6:$C$505,$A148,'Stock Movements'!$E$6:$E$505,"Adjustment Increase")+SUMIFS('Stock Movements'!$G$6:$G$505,'Stock Movements'!$C$6:$C$505,$A148,'Stock Movements'!$E$6:$E$505,"Adjustment Decrease")),"")</f>
        <v/>
      </c>
      <c r="M148" s="30">
        <f>IFERROR(IF($A148="","",$I148+$J148-$K148+$L148),"")</f>
        <v/>
      </c>
      <c r="N148" s="29" t="n"/>
      <c r="O148" s="29" t="n"/>
      <c r="P148" s="30">
        <f>IFERROR(IF($A148="","",IF($V148&lt;&gt;"Yes",0,IF($M148&lt;=$O148,MAX(0,$N148-$M148),0))),"")</f>
        <v/>
      </c>
      <c r="Q148" s="31">
        <f>IFERROR(IF($A148="","",MAX(0,$M148)*$H148),"")</f>
        <v/>
      </c>
      <c r="R148" s="32">
        <f>IFERROR(IF($A148="","",IF($V148&lt;&gt;"Yes","Inactive",IF($M148&lt;=0,"Out of Stock",IF($M148&lt;=$O148,"Reorder Now",IF($M148&lt;$N148,"Below Par","In Stock"))))),"")</f>
        <v/>
      </c>
      <c r="S148" s="33" t="n"/>
      <c r="T148" s="34">
        <f>IFERROR(IF($A148="","",IF($S148="","",$S148+Dashboard!$B$5)),"")</f>
        <v/>
      </c>
      <c r="U148" s="32">
        <f>IFERROR(IF($A148="","",IF($V148&lt;&gt;"Yes","Inactive",IF($S148="","Never Counted",IF($T148&lt;TODAY(),"Overdue",IF($T148&lt;=TODAY()+Dashboard!$B$6,"Due Soon","Current"))))),"")</f>
        <v/>
      </c>
      <c r="V148" s="27" t="n"/>
      <c r="W148" s="35" t="n"/>
    </row>
    <row r="149">
      <c r="A149" s="27" t="n"/>
      <c r="B149" s="27" t="n"/>
      <c r="C149" s="27" t="n"/>
      <c r="D149" s="27" t="n"/>
      <c r="E149" s="27" t="n"/>
      <c r="F149" s="27" t="n"/>
      <c r="G149" s="27" t="n"/>
      <c r="H149" s="28" t="n"/>
      <c r="I149" s="29" t="n"/>
      <c r="J149" s="30">
        <f>IFERROR(IF($A149="","",SUMIFS('Stock Movements'!$F$6:$F$505,'Stock Movements'!$C$6:$C$505,$A149,'Stock Movements'!$E$6:$E$505,"Receipt")),"")</f>
        <v/>
      </c>
      <c r="K149" s="30">
        <f>IFERROR(IF($A149="","",SUMIFS('Stock Movements'!$F$6:$F$505,'Stock Movements'!$C$6:$C$505,$A149,'Stock Movements'!$E$6:$E$505,"Issue")),"")</f>
        <v/>
      </c>
      <c r="L149" s="30">
        <f>IFERROR(IF($A149="","",SUMIFS('Stock Movements'!$G$6:$G$505,'Stock Movements'!$C$6:$C$505,$A149,'Stock Movements'!$E$6:$E$505,"Adjustment Increase")+SUMIFS('Stock Movements'!$G$6:$G$505,'Stock Movements'!$C$6:$C$505,$A149,'Stock Movements'!$E$6:$E$505,"Adjustment Decrease")),"")</f>
        <v/>
      </c>
      <c r="M149" s="30">
        <f>IFERROR(IF($A149="","",$I149+$J149-$K149+$L149),"")</f>
        <v/>
      </c>
      <c r="N149" s="29" t="n"/>
      <c r="O149" s="29" t="n"/>
      <c r="P149" s="30">
        <f>IFERROR(IF($A149="","",IF($V149&lt;&gt;"Yes",0,IF($M149&lt;=$O149,MAX(0,$N149-$M149),0))),"")</f>
        <v/>
      </c>
      <c r="Q149" s="31">
        <f>IFERROR(IF($A149="","",MAX(0,$M149)*$H149),"")</f>
        <v/>
      </c>
      <c r="R149" s="32">
        <f>IFERROR(IF($A149="","",IF($V149&lt;&gt;"Yes","Inactive",IF($M149&lt;=0,"Out of Stock",IF($M149&lt;=$O149,"Reorder Now",IF($M149&lt;$N149,"Below Par","In Stock"))))),"")</f>
        <v/>
      </c>
      <c r="S149" s="33" t="n"/>
      <c r="T149" s="34">
        <f>IFERROR(IF($A149="","",IF($S149="","",$S149+Dashboard!$B$5)),"")</f>
        <v/>
      </c>
      <c r="U149" s="32">
        <f>IFERROR(IF($A149="","",IF($V149&lt;&gt;"Yes","Inactive",IF($S149="","Never Counted",IF($T149&lt;TODAY(),"Overdue",IF($T149&lt;=TODAY()+Dashboard!$B$6,"Due Soon","Current"))))),"")</f>
        <v/>
      </c>
      <c r="V149" s="27" t="n"/>
      <c r="W149" s="35" t="n"/>
    </row>
    <row r="150">
      <c r="A150" s="27" t="n"/>
      <c r="B150" s="27" t="n"/>
      <c r="C150" s="27" t="n"/>
      <c r="D150" s="27" t="n"/>
      <c r="E150" s="27" t="n"/>
      <c r="F150" s="27" t="n"/>
      <c r="G150" s="27" t="n"/>
      <c r="H150" s="28" t="n"/>
      <c r="I150" s="29" t="n"/>
      <c r="J150" s="30">
        <f>IFERROR(IF($A150="","",SUMIFS('Stock Movements'!$F$6:$F$505,'Stock Movements'!$C$6:$C$505,$A150,'Stock Movements'!$E$6:$E$505,"Receipt")),"")</f>
        <v/>
      </c>
      <c r="K150" s="30">
        <f>IFERROR(IF($A150="","",SUMIFS('Stock Movements'!$F$6:$F$505,'Stock Movements'!$C$6:$C$505,$A150,'Stock Movements'!$E$6:$E$505,"Issue")),"")</f>
        <v/>
      </c>
      <c r="L150" s="30">
        <f>IFERROR(IF($A150="","",SUMIFS('Stock Movements'!$G$6:$G$505,'Stock Movements'!$C$6:$C$505,$A150,'Stock Movements'!$E$6:$E$505,"Adjustment Increase")+SUMIFS('Stock Movements'!$G$6:$G$505,'Stock Movements'!$C$6:$C$505,$A150,'Stock Movements'!$E$6:$E$505,"Adjustment Decrease")),"")</f>
        <v/>
      </c>
      <c r="M150" s="30">
        <f>IFERROR(IF($A150="","",$I150+$J150-$K150+$L150),"")</f>
        <v/>
      </c>
      <c r="N150" s="29" t="n"/>
      <c r="O150" s="29" t="n"/>
      <c r="P150" s="30">
        <f>IFERROR(IF($A150="","",IF($V150&lt;&gt;"Yes",0,IF($M150&lt;=$O150,MAX(0,$N150-$M150),0))),"")</f>
        <v/>
      </c>
      <c r="Q150" s="31">
        <f>IFERROR(IF($A150="","",MAX(0,$M150)*$H150),"")</f>
        <v/>
      </c>
      <c r="R150" s="32">
        <f>IFERROR(IF($A150="","",IF($V150&lt;&gt;"Yes","Inactive",IF($M150&lt;=0,"Out of Stock",IF($M150&lt;=$O150,"Reorder Now",IF($M150&lt;$N150,"Below Par","In Stock"))))),"")</f>
        <v/>
      </c>
      <c r="S150" s="33" t="n"/>
      <c r="T150" s="34">
        <f>IFERROR(IF($A150="","",IF($S150="","",$S150+Dashboard!$B$5)),"")</f>
        <v/>
      </c>
      <c r="U150" s="32">
        <f>IFERROR(IF($A150="","",IF($V150&lt;&gt;"Yes","Inactive",IF($S150="","Never Counted",IF($T150&lt;TODAY(),"Overdue",IF($T150&lt;=TODAY()+Dashboard!$B$6,"Due Soon","Current"))))),"")</f>
        <v/>
      </c>
      <c r="V150" s="27" t="n"/>
      <c r="W150" s="35" t="n"/>
    </row>
    <row r="151">
      <c r="A151" s="27" t="n"/>
      <c r="B151" s="27" t="n"/>
      <c r="C151" s="27" t="n"/>
      <c r="D151" s="27" t="n"/>
      <c r="E151" s="27" t="n"/>
      <c r="F151" s="27" t="n"/>
      <c r="G151" s="27" t="n"/>
      <c r="H151" s="28" t="n"/>
      <c r="I151" s="29" t="n"/>
      <c r="J151" s="30">
        <f>IFERROR(IF($A151="","",SUMIFS('Stock Movements'!$F$6:$F$505,'Stock Movements'!$C$6:$C$505,$A151,'Stock Movements'!$E$6:$E$505,"Receipt")),"")</f>
        <v/>
      </c>
      <c r="K151" s="30">
        <f>IFERROR(IF($A151="","",SUMIFS('Stock Movements'!$F$6:$F$505,'Stock Movements'!$C$6:$C$505,$A151,'Stock Movements'!$E$6:$E$505,"Issue")),"")</f>
        <v/>
      </c>
      <c r="L151" s="30">
        <f>IFERROR(IF($A151="","",SUMIFS('Stock Movements'!$G$6:$G$505,'Stock Movements'!$C$6:$C$505,$A151,'Stock Movements'!$E$6:$E$505,"Adjustment Increase")+SUMIFS('Stock Movements'!$G$6:$G$505,'Stock Movements'!$C$6:$C$505,$A151,'Stock Movements'!$E$6:$E$505,"Adjustment Decrease")),"")</f>
        <v/>
      </c>
      <c r="M151" s="30">
        <f>IFERROR(IF($A151="","",$I151+$J151-$K151+$L151),"")</f>
        <v/>
      </c>
      <c r="N151" s="29" t="n"/>
      <c r="O151" s="29" t="n"/>
      <c r="P151" s="30">
        <f>IFERROR(IF($A151="","",IF($V151&lt;&gt;"Yes",0,IF($M151&lt;=$O151,MAX(0,$N151-$M151),0))),"")</f>
        <v/>
      </c>
      <c r="Q151" s="31">
        <f>IFERROR(IF($A151="","",MAX(0,$M151)*$H151),"")</f>
        <v/>
      </c>
      <c r="R151" s="32">
        <f>IFERROR(IF($A151="","",IF($V151&lt;&gt;"Yes","Inactive",IF($M151&lt;=0,"Out of Stock",IF($M151&lt;=$O151,"Reorder Now",IF($M151&lt;$N151,"Below Par","In Stock"))))),"")</f>
        <v/>
      </c>
      <c r="S151" s="33" t="n"/>
      <c r="T151" s="34">
        <f>IFERROR(IF($A151="","",IF($S151="","",$S151+Dashboard!$B$5)),"")</f>
        <v/>
      </c>
      <c r="U151" s="32">
        <f>IFERROR(IF($A151="","",IF($V151&lt;&gt;"Yes","Inactive",IF($S151="","Never Counted",IF($T151&lt;TODAY(),"Overdue",IF($T151&lt;=TODAY()+Dashboard!$B$6,"Due Soon","Current"))))),"")</f>
        <v/>
      </c>
      <c r="V151" s="27" t="n"/>
      <c r="W151" s="35" t="n"/>
    </row>
    <row r="152">
      <c r="A152" s="27" t="n"/>
      <c r="B152" s="27" t="n"/>
      <c r="C152" s="27" t="n"/>
      <c r="D152" s="27" t="n"/>
      <c r="E152" s="27" t="n"/>
      <c r="F152" s="27" t="n"/>
      <c r="G152" s="27" t="n"/>
      <c r="H152" s="28" t="n"/>
      <c r="I152" s="29" t="n"/>
      <c r="J152" s="30">
        <f>IFERROR(IF($A152="","",SUMIFS('Stock Movements'!$F$6:$F$505,'Stock Movements'!$C$6:$C$505,$A152,'Stock Movements'!$E$6:$E$505,"Receipt")),"")</f>
        <v/>
      </c>
      <c r="K152" s="30">
        <f>IFERROR(IF($A152="","",SUMIFS('Stock Movements'!$F$6:$F$505,'Stock Movements'!$C$6:$C$505,$A152,'Stock Movements'!$E$6:$E$505,"Issue")),"")</f>
        <v/>
      </c>
      <c r="L152" s="30">
        <f>IFERROR(IF($A152="","",SUMIFS('Stock Movements'!$G$6:$G$505,'Stock Movements'!$C$6:$C$505,$A152,'Stock Movements'!$E$6:$E$505,"Adjustment Increase")+SUMIFS('Stock Movements'!$G$6:$G$505,'Stock Movements'!$C$6:$C$505,$A152,'Stock Movements'!$E$6:$E$505,"Adjustment Decrease")),"")</f>
        <v/>
      </c>
      <c r="M152" s="30">
        <f>IFERROR(IF($A152="","",$I152+$J152-$K152+$L152),"")</f>
        <v/>
      </c>
      <c r="N152" s="29" t="n"/>
      <c r="O152" s="29" t="n"/>
      <c r="P152" s="30">
        <f>IFERROR(IF($A152="","",IF($V152&lt;&gt;"Yes",0,IF($M152&lt;=$O152,MAX(0,$N152-$M152),0))),"")</f>
        <v/>
      </c>
      <c r="Q152" s="31">
        <f>IFERROR(IF($A152="","",MAX(0,$M152)*$H152),"")</f>
        <v/>
      </c>
      <c r="R152" s="32">
        <f>IFERROR(IF($A152="","",IF($V152&lt;&gt;"Yes","Inactive",IF($M152&lt;=0,"Out of Stock",IF($M152&lt;=$O152,"Reorder Now",IF($M152&lt;$N152,"Below Par","In Stock"))))),"")</f>
        <v/>
      </c>
      <c r="S152" s="33" t="n"/>
      <c r="T152" s="34">
        <f>IFERROR(IF($A152="","",IF($S152="","",$S152+Dashboard!$B$5)),"")</f>
        <v/>
      </c>
      <c r="U152" s="32">
        <f>IFERROR(IF($A152="","",IF($V152&lt;&gt;"Yes","Inactive",IF($S152="","Never Counted",IF($T152&lt;TODAY(),"Overdue",IF($T152&lt;=TODAY()+Dashboard!$B$6,"Due Soon","Current"))))),"")</f>
        <v/>
      </c>
      <c r="V152" s="27" t="n"/>
      <c r="W152" s="35" t="n"/>
    </row>
    <row r="153">
      <c r="A153" s="27" t="n"/>
      <c r="B153" s="27" t="n"/>
      <c r="C153" s="27" t="n"/>
      <c r="D153" s="27" t="n"/>
      <c r="E153" s="27" t="n"/>
      <c r="F153" s="27" t="n"/>
      <c r="G153" s="27" t="n"/>
      <c r="H153" s="28" t="n"/>
      <c r="I153" s="29" t="n"/>
      <c r="J153" s="30">
        <f>IFERROR(IF($A153="","",SUMIFS('Stock Movements'!$F$6:$F$505,'Stock Movements'!$C$6:$C$505,$A153,'Stock Movements'!$E$6:$E$505,"Receipt")),"")</f>
        <v/>
      </c>
      <c r="K153" s="30">
        <f>IFERROR(IF($A153="","",SUMIFS('Stock Movements'!$F$6:$F$505,'Stock Movements'!$C$6:$C$505,$A153,'Stock Movements'!$E$6:$E$505,"Issue")),"")</f>
        <v/>
      </c>
      <c r="L153" s="30">
        <f>IFERROR(IF($A153="","",SUMIFS('Stock Movements'!$G$6:$G$505,'Stock Movements'!$C$6:$C$505,$A153,'Stock Movements'!$E$6:$E$505,"Adjustment Increase")+SUMIFS('Stock Movements'!$G$6:$G$505,'Stock Movements'!$C$6:$C$505,$A153,'Stock Movements'!$E$6:$E$505,"Adjustment Decrease")),"")</f>
        <v/>
      </c>
      <c r="M153" s="30">
        <f>IFERROR(IF($A153="","",$I153+$J153-$K153+$L153),"")</f>
        <v/>
      </c>
      <c r="N153" s="29" t="n"/>
      <c r="O153" s="29" t="n"/>
      <c r="P153" s="30">
        <f>IFERROR(IF($A153="","",IF($V153&lt;&gt;"Yes",0,IF($M153&lt;=$O153,MAX(0,$N153-$M153),0))),"")</f>
        <v/>
      </c>
      <c r="Q153" s="31">
        <f>IFERROR(IF($A153="","",MAX(0,$M153)*$H153),"")</f>
        <v/>
      </c>
      <c r="R153" s="32">
        <f>IFERROR(IF($A153="","",IF($V153&lt;&gt;"Yes","Inactive",IF($M153&lt;=0,"Out of Stock",IF($M153&lt;=$O153,"Reorder Now",IF($M153&lt;$N153,"Below Par","In Stock"))))),"")</f>
        <v/>
      </c>
      <c r="S153" s="33" t="n"/>
      <c r="T153" s="34">
        <f>IFERROR(IF($A153="","",IF($S153="","",$S153+Dashboard!$B$5)),"")</f>
        <v/>
      </c>
      <c r="U153" s="32">
        <f>IFERROR(IF($A153="","",IF($V153&lt;&gt;"Yes","Inactive",IF($S153="","Never Counted",IF($T153&lt;TODAY(),"Overdue",IF($T153&lt;=TODAY()+Dashboard!$B$6,"Due Soon","Current"))))),"")</f>
        <v/>
      </c>
      <c r="V153" s="27" t="n"/>
      <c r="W153" s="35" t="n"/>
    </row>
    <row r="154">
      <c r="A154" s="27" t="n"/>
      <c r="B154" s="27" t="n"/>
      <c r="C154" s="27" t="n"/>
      <c r="D154" s="27" t="n"/>
      <c r="E154" s="27" t="n"/>
      <c r="F154" s="27" t="n"/>
      <c r="G154" s="27" t="n"/>
      <c r="H154" s="28" t="n"/>
      <c r="I154" s="29" t="n"/>
      <c r="J154" s="30">
        <f>IFERROR(IF($A154="","",SUMIFS('Stock Movements'!$F$6:$F$505,'Stock Movements'!$C$6:$C$505,$A154,'Stock Movements'!$E$6:$E$505,"Receipt")),"")</f>
        <v/>
      </c>
      <c r="K154" s="30">
        <f>IFERROR(IF($A154="","",SUMIFS('Stock Movements'!$F$6:$F$505,'Stock Movements'!$C$6:$C$505,$A154,'Stock Movements'!$E$6:$E$505,"Issue")),"")</f>
        <v/>
      </c>
      <c r="L154" s="30">
        <f>IFERROR(IF($A154="","",SUMIFS('Stock Movements'!$G$6:$G$505,'Stock Movements'!$C$6:$C$505,$A154,'Stock Movements'!$E$6:$E$505,"Adjustment Increase")+SUMIFS('Stock Movements'!$G$6:$G$505,'Stock Movements'!$C$6:$C$505,$A154,'Stock Movements'!$E$6:$E$505,"Adjustment Decrease")),"")</f>
        <v/>
      </c>
      <c r="M154" s="30">
        <f>IFERROR(IF($A154="","",$I154+$J154-$K154+$L154),"")</f>
        <v/>
      </c>
      <c r="N154" s="29" t="n"/>
      <c r="O154" s="29" t="n"/>
      <c r="P154" s="30">
        <f>IFERROR(IF($A154="","",IF($V154&lt;&gt;"Yes",0,IF($M154&lt;=$O154,MAX(0,$N154-$M154),0))),"")</f>
        <v/>
      </c>
      <c r="Q154" s="31">
        <f>IFERROR(IF($A154="","",MAX(0,$M154)*$H154),"")</f>
        <v/>
      </c>
      <c r="R154" s="32">
        <f>IFERROR(IF($A154="","",IF($V154&lt;&gt;"Yes","Inactive",IF($M154&lt;=0,"Out of Stock",IF($M154&lt;=$O154,"Reorder Now",IF($M154&lt;$N154,"Below Par","In Stock"))))),"")</f>
        <v/>
      </c>
      <c r="S154" s="33" t="n"/>
      <c r="T154" s="34">
        <f>IFERROR(IF($A154="","",IF($S154="","",$S154+Dashboard!$B$5)),"")</f>
        <v/>
      </c>
      <c r="U154" s="32">
        <f>IFERROR(IF($A154="","",IF($V154&lt;&gt;"Yes","Inactive",IF($S154="","Never Counted",IF($T154&lt;TODAY(),"Overdue",IF($T154&lt;=TODAY()+Dashboard!$B$6,"Due Soon","Current"))))),"")</f>
        <v/>
      </c>
      <c r="V154" s="27" t="n"/>
      <c r="W154" s="35" t="n"/>
    </row>
    <row r="155">
      <c r="A155" s="27" t="n"/>
      <c r="B155" s="27" t="n"/>
      <c r="C155" s="27" t="n"/>
      <c r="D155" s="27" t="n"/>
      <c r="E155" s="27" t="n"/>
      <c r="F155" s="27" t="n"/>
      <c r="G155" s="27" t="n"/>
      <c r="H155" s="28" t="n"/>
      <c r="I155" s="29" t="n"/>
      <c r="J155" s="30">
        <f>IFERROR(IF($A155="","",SUMIFS('Stock Movements'!$F$6:$F$505,'Stock Movements'!$C$6:$C$505,$A155,'Stock Movements'!$E$6:$E$505,"Receipt")),"")</f>
        <v/>
      </c>
      <c r="K155" s="30">
        <f>IFERROR(IF($A155="","",SUMIFS('Stock Movements'!$F$6:$F$505,'Stock Movements'!$C$6:$C$505,$A155,'Stock Movements'!$E$6:$E$505,"Issue")),"")</f>
        <v/>
      </c>
      <c r="L155" s="30">
        <f>IFERROR(IF($A155="","",SUMIFS('Stock Movements'!$G$6:$G$505,'Stock Movements'!$C$6:$C$505,$A155,'Stock Movements'!$E$6:$E$505,"Adjustment Increase")+SUMIFS('Stock Movements'!$G$6:$G$505,'Stock Movements'!$C$6:$C$505,$A155,'Stock Movements'!$E$6:$E$505,"Adjustment Decrease")),"")</f>
        <v/>
      </c>
      <c r="M155" s="30">
        <f>IFERROR(IF($A155="","",$I155+$J155-$K155+$L155),"")</f>
        <v/>
      </c>
      <c r="N155" s="29" t="n"/>
      <c r="O155" s="29" t="n"/>
      <c r="P155" s="30">
        <f>IFERROR(IF($A155="","",IF($V155&lt;&gt;"Yes",0,IF($M155&lt;=$O155,MAX(0,$N155-$M155),0))),"")</f>
        <v/>
      </c>
      <c r="Q155" s="31">
        <f>IFERROR(IF($A155="","",MAX(0,$M155)*$H155),"")</f>
        <v/>
      </c>
      <c r="R155" s="32">
        <f>IFERROR(IF($A155="","",IF($V155&lt;&gt;"Yes","Inactive",IF($M155&lt;=0,"Out of Stock",IF($M155&lt;=$O155,"Reorder Now",IF($M155&lt;$N155,"Below Par","In Stock"))))),"")</f>
        <v/>
      </c>
      <c r="S155" s="33" t="n"/>
      <c r="T155" s="34">
        <f>IFERROR(IF($A155="","",IF($S155="","",$S155+Dashboard!$B$5)),"")</f>
        <v/>
      </c>
      <c r="U155" s="32">
        <f>IFERROR(IF($A155="","",IF($V155&lt;&gt;"Yes","Inactive",IF($S155="","Never Counted",IF($T155&lt;TODAY(),"Overdue",IF($T155&lt;=TODAY()+Dashboard!$B$6,"Due Soon","Current"))))),"")</f>
        <v/>
      </c>
      <c r="V155" s="27" t="n"/>
      <c r="W155" s="35" t="n"/>
    </row>
    <row r="156">
      <c r="A156" s="27" t="n"/>
      <c r="B156" s="27" t="n"/>
      <c r="C156" s="27" t="n"/>
      <c r="D156" s="27" t="n"/>
      <c r="E156" s="27" t="n"/>
      <c r="F156" s="27" t="n"/>
      <c r="G156" s="27" t="n"/>
      <c r="H156" s="28" t="n"/>
      <c r="I156" s="29" t="n"/>
      <c r="J156" s="30">
        <f>IFERROR(IF($A156="","",SUMIFS('Stock Movements'!$F$6:$F$505,'Stock Movements'!$C$6:$C$505,$A156,'Stock Movements'!$E$6:$E$505,"Receipt")),"")</f>
        <v/>
      </c>
      <c r="K156" s="30">
        <f>IFERROR(IF($A156="","",SUMIFS('Stock Movements'!$F$6:$F$505,'Stock Movements'!$C$6:$C$505,$A156,'Stock Movements'!$E$6:$E$505,"Issue")),"")</f>
        <v/>
      </c>
      <c r="L156" s="30">
        <f>IFERROR(IF($A156="","",SUMIFS('Stock Movements'!$G$6:$G$505,'Stock Movements'!$C$6:$C$505,$A156,'Stock Movements'!$E$6:$E$505,"Adjustment Increase")+SUMIFS('Stock Movements'!$G$6:$G$505,'Stock Movements'!$C$6:$C$505,$A156,'Stock Movements'!$E$6:$E$505,"Adjustment Decrease")),"")</f>
        <v/>
      </c>
      <c r="M156" s="30">
        <f>IFERROR(IF($A156="","",$I156+$J156-$K156+$L156),"")</f>
        <v/>
      </c>
      <c r="N156" s="29" t="n"/>
      <c r="O156" s="29" t="n"/>
      <c r="P156" s="30">
        <f>IFERROR(IF($A156="","",IF($V156&lt;&gt;"Yes",0,IF($M156&lt;=$O156,MAX(0,$N156-$M156),0))),"")</f>
        <v/>
      </c>
      <c r="Q156" s="31">
        <f>IFERROR(IF($A156="","",MAX(0,$M156)*$H156),"")</f>
        <v/>
      </c>
      <c r="R156" s="32">
        <f>IFERROR(IF($A156="","",IF($V156&lt;&gt;"Yes","Inactive",IF($M156&lt;=0,"Out of Stock",IF($M156&lt;=$O156,"Reorder Now",IF($M156&lt;$N156,"Below Par","In Stock"))))),"")</f>
        <v/>
      </c>
      <c r="S156" s="33" t="n"/>
      <c r="T156" s="34">
        <f>IFERROR(IF($A156="","",IF($S156="","",$S156+Dashboard!$B$5)),"")</f>
        <v/>
      </c>
      <c r="U156" s="32">
        <f>IFERROR(IF($A156="","",IF($V156&lt;&gt;"Yes","Inactive",IF($S156="","Never Counted",IF($T156&lt;TODAY(),"Overdue",IF($T156&lt;=TODAY()+Dashboard!$B$6,"Due Soon","Current"))))),"")</f>
        <v/>
      </c>
      <c r="V156" s="27" t="n"/>
      <c r="W156" s="35" t="n"/>
    </row>
    <row r="157">
      <c r="A157" s="27" t="n"/>
      <c r="B157" s="27" t="n"/>
      <c r="C157" s="27" t="n"/>
      <c r="D157" s="27" t="n"/>
      <c r="E157" s="27" t="n"/>
      <c r="F157" s="27" t="n"/>
      <c r="G157" s="27" t="n"/>
      <c r="H157" s="28" t="n"/>
      <c r="I157" s="29" t="n"/>
      <c r="J157" s="30">
        <f>IFERROR(IF($A157="","",SUMIFS('Stock Movements'!$F$6:$F$505,'Stock Movements'!$C$6:$C$505,$A157,'Stock Movements'!$E$6:$E$505,"Receipt")),"")</f>
        <v/>
      </c>
      <c r="K157" s="30">
        <f>IFERROR(IF($A157="","",SUMIFS('Stock Movements'!$F$6:$F$505,'Stock Movements'!$C$6:$C$505,$A157,'Stock Movements'!$E$6:$E$505,"Issue")),"")</f>
        <v/>
      </c>
      <c r="L157" s="30">
        <f>IFERROR(IF($A157="","",SUMIFS('Stock Movements'!$G$6:$G$505,'Stock Movements'!$C$6:$C$505,$A157,'Stock Movements'!$E$6:$E$505,"Adjustment Increase")+SUMIFS('Stock Movements'!$G$6:$G$505,'Stock Movements'!$C$6:$C$505,$A157,'Stock Movements'!$E$6:$E$505,"Adjustment Decrease")),"")</f>
        <v/>
      </c>
      <c r="M157" s="30">
        <f>IFERROR(IF($A157="","",$I157+$J157-$K157+$L157),"")</f>
        <v/>
      </c>
      <c r="N157" s="29" t="n"/>
      <c r="O157" s="29" t="n"/>
      <c r="P157" s="30">
        <f>IFERROR(IF($A157="","",IF($V157&lt;&gt;"Yes",0,IF($M157&lt;=$O157,MAX(0,$N157-$M157),0))),"")</f>
        <v/>
      </c>
      <c r="Q157" s="31">
        <f>IFERROR(IF($A157="","",MAX(0,$M157)*$H157),"")</f>
        <v/>
      </c>
      <c r="R157" s="32">
        <f>IFERROR(IF($A157="","",IF($V157&lt;&gt;"Yes","Inactive",IF($M157&lt;=0,"Out of Stock",IF($M157&lt;=$O157,"Reorder Now",IF($M157&lt;$N157,"Below Par","In Stock"))))),"")</f>
        <v/>
      </c>
      <c r="S157" s="33" t="n"/>
      <c r="T157" s="34">
        <f>IFERROR(IF($A157="","",IF($S157="","",$S157+Dashboard!$B$5)),"")</f>
        <v/>
      </c>
      <c r="U157" s="32">
        <f>IFERROR(IF($A157="","",IF($V157&lt;&gt;"Yes","Inactive",IF($S157="","Never Counted",IF($T157&lt;TODAY(),"Overdue",IF($T157&lt;=TODAY()+Dashboard!$B$6,"Due Soon","Current"))))),"")</f>
        <v/>
      </c>
      <c r="V157" s="27" t="n"/>
      <c r="W157" s="35" t="n"/>
    </row>
    <row r="158">
      <c r="A158" s="27" t="n"/>
      <c r="B158" s="27" t="n"/>
      <c r="C158" s="27" t="n"/>
      <c r="D158" s="27" t="n"/>
      <c r="E158" s="27" t="n"/>
      <c r="F158" s="27" t="n"/>
      <c r="G158" s="27" t="n"/>
      <c r="H158" s="28" t="n"/>
      <c r="I158" s="29" t="n"/>
      <c r="J158" s="30">
        <f>IFERROR(IF($A158="","",SUMIFS('Stock Movements'!$F$6:$F$505,'Stock Movements'!$C$6:$C$505,$A158,'Stock Movements'!$E$6:$E$505,"Receipt")),"")</f>
        <v/>
      </c>
      <c r="K158" s="30">
        <f>IFERROR(IF($A158="","",SUMIFS('Stock Movements'!$F$6:$F$505,'Stock Movements'!$C$6:$C$505,$A158,'Stock Movements'!$E$6:$E$505,"Issue")),"")</f>
        <v/>
      </c>
      <c r="L158" s="30">
        <f>IFERROR(IF($A158="","",SUMIFS('Stock Movements'!$G$6:$G$505,'Stock Movements'!$C$6:$C$505,$A158,'Stock Movements'!$E$6:$E$505,"Adjustment Increase")+SUMIFS('Stock Movements'!$G$6:$G$505,'Stock Movements'!$C$6:$C$505,$A158,'Stock Movements'!$E$6:$E$505,"Adjustment Decrease")),"")</f>
        <v/>
      </c>
      <c r="M158" s="30">
        <f>IFERROR(IF($A158="","",$I158+$J158-$K158+$L158),"")</f>
        <v/>
      </c>
      <c r="N158" s="29" t="n"/>
      <c r="O158" s="29" t="n"/>
      <c r="P158" s="30">
        <f>IFERROR(IF($A158="","",IF($V158&lt;&gt;"Yes",0,IF($M158&lt;=$O158,MAX(0,$N158-$M158),0))),"")</f>
        <v/>
      </c>
      <c r="Q158" s="31">
        <f>IFERROR(IF($A158="","",MAX(0,$M158)*$H158),"")</f>
        <v/>
      </c>
      <c r="R158" s="32">
        <f>IFERROR(IF($A158="","",IF($V158&lt;&gt;"Yes","Inactive",IF($M158&lt;=0,"Out of Stock",IF($M158&lt;=$O158,"Reorder Now",IF($M158&lt;$N158,"Below Par","In Stock"))))),"")</f>
        <v/>
      </c>
      <c r="S158" s="33" t="n"/>
      <c r="T158" s="34">
        <f>IFERROR(IF($A158="","",IF($S158="","",$S158+Dashboard!$B$5)),"")</f>
        <v/>
      </c>
      <c r="U158" s="32">
        <f>IFERROR(IF($A158="","",IF($V158&lt;&gt;"Yes","Inactive",IF($S158="","Never Counted",IF($T158&lt;TODAY(),"Overdue",IF($T158&lt;=TODAY()+Dashboard!$B$6,"Due Soon","Current"))))),"")</f>
        <v/>
      </c>
      <c r="V158" s="27" t="n"/>
      <c r="W158" s="35" t="n"/>
    </row>
    <row r="159">
      <c r="A159" s="27" t="n"/>
      <c r="B159" s="27" t="n"/>
      <c r="C159" s="27" t="n"/>
      <c r="D159" s="27" t="n"/>
      <c r="E159" s="27" t="n"/>
      <c r="F159" s="27" t="n"/>
      <c r="G159" s="27" t="n"/>
      <c r="H159" s="28" t="n"/>
      <c r="I159" s="29" t="n"/>
      <c r="J159" s="30">
        <f>IFERROR(IF($A159="","",SUMIFS('Stock Movements'!$F$6:$F$505,'Stock Movements'!$C$6:$C$505,$A159,'Stock Movements'!$E$6:$E$505,"Receipt")),"")</f>
        <v/>
      </c>
      <c r="K159" s="30">
        <f>IFERROR(IF($A159="","",SUMIFS('Stock Movements'!$F$6:$F$505,'Stock Movements'!$C$6:$C$505,$A159,'Stock Movements'!$E$6:$E$505,"Issue")),"")</f>
        <v/>
      </c>
      <c r="L159" s="30">
        <f>IFERROR(IF($A159="","",SUMIFS('Stock Movements'!$G$6:$G$505,'Stock Movements'!$C$6:$C$505,$A159,'Stock Movements'!$E$6:$E$505,"Adjustment Increase")+SUMIFS('Stock Movements'!$G$6:$G$505,'Stock Movements'!$C$6:$C$505,$A159,'Stock Movements'!$E$6:$E$505,"Adjustment Decrease")),"")</f>
        <v/>
      </c>
      <c r="M159" s="30">
        <f>IFERROR(IF($A159="","",$I159+$J159-$K159+$L159),"")</f>
        <v/>
      </c>
      <c r="N159" s="29" t="n"/>
      <c r="O159" s="29" t="n"/>
      <c r="P159" s="30">
        <f>IFERROR(IF($A159="","",IF($V159&lt;&gt;"Yes",0,IF($M159&lt;=$O159,MAX(0,$N159-$M159),0))),"")</f>
        <v/>
      </c>
      <c r="Q159" s="31">
        <f>IFERROR(IF($A159="","",MAX(0,$M159)*$H159),"")</f>
        <v/>
      </c>
      <c r="R159" s="32">
        <f>IFERROR(IF($A159="","",IF($V159&lt;&gt;"Yes","Inactive",IF($M159&lt;=0,"Out of Stock",IF($M159&lt;=$O159,"Reorder Now",IF($M159&lt;$N159,"Below Par","In Stock"))))),"")</f>
        <v/>
      </c>
      <c r="S159" s="33" t="n"/>
      <c r="T159" s="34">
        <f>IFERROR(IF($A159="","",IF($S159="","",$S159+Dashboard!$B$5)),"")</f>
        <v/>
      </c>
      <c r="U159" s="32">
        <f>IFERROR(IF($A159="","",IF($V159&lt;&gt;"Yes","Inactive",IF($S159="","Never Counted",IF($T159&lt;TODAY(),"Overdue",IF($T159&lt;=TODAY()+Dashboard!$B$6,"Due Soon","Current"))))),"")</f>
        <v/>
      </c>
      <c r="V159" s="27" t="n"/>
      <c r="W159" s="35" t="n"/>
    </row>
    <row r="160">
      <c r="A160" s="27" t="n"/>
      <c r="B160" s="27" t="n"/>
      <c r="C160" s="27" t="n"/>
      <c r="D160" s="27" t="n"/>
      <c r="E160" s="27" t="n"/>
      <c r="F160" s="27" t="n"/>
      <c r="G160" s="27" t="n"/>
      <c r="H160" s="28" t="n"/>
      <c r="I160" s="29" t="n"/>
      <c r="J160" s="30">
        <f>IFERROR(IF($A160="","",SUMIFS('Stock Movements'!$F$6:$F$505,'Stock Movements'!$C$6:$C$505,$A160,'Stock Movements'!$E$6:$E$505,"Receipt")),"")</f>
        <v/>
      </c>
      <c r="K160" s="30">
        <f>IFERROR(IF($A160="","",SUMIFS('Stock Movements'!$F$6:$F$505,'Stock Movements'!$C$6:$C$505,$A160,'Stock Movements'!$E$6:$E$505,"Issue")),"")</f>
        <v/>
      </c>
      <c r="L160" s="30">
        <f>IFERROR(IF($A160="","",SUMIFS('Stock Movements'!$G$6:$G$505,'Stock Movements'!$C$6:$C$505,$A160,'Stock Movements'!$E$6:$E$505,"Adjustment Increase")+SUMIFS('Stock Movements'!$G$6:$G$505,'Stock Movements'!$C$6:$C$505,$A160,'Stock Movements'!$E$6:$E$505,"Adjustment Decrease")),"")</f>
        <v/>
      </c>
      <c r="M160" s="30">
        <f>IFERROR(IF($A160="","",$I160+$J160-$K160+$L160),"")</f>
        <v/>
      </c>
      <c r="N160" s="29" t="n"/>
      <c r="O160" s="29" t="n"/>
      <c r="P160" s="30">
        <f>IFERROR(IF($A160="","",IF($V160&lt;&gt;"Yes",0,IF($M160&lt;=$O160,MAX(0,$N160-$M160),0))),"")</f>
        <v/>
      </c>
      <c r="Q160" s="31">
        <f>IFERROR(IF($A160="","",MAX(0,$M160)*$H160),"")</f>
        <v/>
      </c>
      <c r="R160" s="32">
        <f>IFERROR(IF($A160="","",IF($V160&lt;&gt;"Yes","Inactive",IF($M160&lt;=0,"Out of Stock",IF($M160&lt;=$O160,"Reorder Now",IF($M160&lt;$N160,"Below Par","In Stock"))))),"")</f>
        <v/>
      </c>
      <c r="S160" s="33" t="n"/>
      <c r="T160" s="34">
        <f>IFERROR(IF($A160="","",IF($S160="","",$S160+Dashboard!$B$5)),"")</f>
        <v/>
      </c>
      <c r="U160" s="32">
        <f>IFERROR(IF($A160="","",IF($V160&lt;&gt;"Yes","Inactive",IF($S160="","Never Counted",IF($T160&lt;TODAY(),"Overdue",IF($T160&lt;=TODAY()+Dashboard!$B$6,"Due Soon","Current"))))),"")</f>
        <v/>
      </c>
      <c r="V160" s="27" t="n"/>
      <c r="W160" s="35" t="n"/>
    </row>
    <row r="161">
      <c r="A161" s="27" t="n"/>
      <c r="B161" s="27" t="n"/>
      <c r="C161" s="27" t="n"/>
      <c r="D161" s="27" t="n"/>
      <c r="E161" s="27" t="n"/>
      <c r="F161" s="27" t="n"/>
      <c r="G161" s="27" t="n"/>
      <c r="H161" s="28" t="n"/>
      <c r="I161" s="29" t="n"/>
      <c r="J161" s="30">
        <f>IFERROR(IF($A161="","",SUMIFS('Stock Movements'!$F$6:$F$505,'Stock Movements'!$C$6:$C$505,$A161,'Stock Movements'!$E$6:$E$505,"Receipt")),"")</f>
        <v/>
      </c>
      <c r="K161" s="30">
        <f>IFERROR(IF($A161="","",SUMIFS('Stock Movements'!$F$6:$F$505,'Stock Movements'!$C$6:$C$505,$A161,'Stock Movements'!$E$6:$E$505,"Issue")),"")</f>
        <v/>
      </c>
      <c r="L161" s="30">
        <f>IFERROR(IF($A161="","",SUMIFS('Stock Movements'!$G$6:$G$505,'Stock Movements'!$C$6:$C$505,$A161,'Stock Movements'!$E$6:$E$505,"Adjustment Increase")+SUMIFS('Stock Movements'!$G$6:$G$505,'Stock Movements'!$C$6:$C$505,$A161,'Stock Movements'!$E$6:$E$505,"Adjustment Decrease")),"")</f>
        <v/>
      </c>
      <c r="M161" s="30">
        <f>IFERROR(IF($A161="","",$I161+$J161-$K161+$L161),"")</f>
        <v/>
      </c>
      <c r="N161" s="29" t="n"/>
      <c r="O161" s="29" t="n"/>
      <c r="P161" s="30">
        <f>IFERROR(IF($A161="","",IF($V161&lt;&gt;"Yes",0,IF($M161&lt;=$O161,MAX(0,$N161-$M161),0))),"")</f>
        <v/>
      </c>
      <c r="Q161" s="31">
        <f>IFERROR(IF($A161="","",MAX(0,$M161)*$H161),"")</f>
        <v/>
      </c>
      <c r="R161" s="32">
        <f>IFERROR(IF($A161="","",IF($V161&lt;&gt;"Yes","Inactive",IF($M161&lt;=0,"Out of Stock",IF($M161&lt;=$O161,"Reorder Now",IF($M161&lt;$N161,"Below Par","In Stock"))))),"")</f>
        <v/>
      </c>
      <c r="S161" s="33" t="n"/>
      <c r="T161" s="34">
        <f>IFERROR(IF($A161="","",IF($S161="","",$S161+Dashboard!$B$5)),"")</f>
        <v/>
      </c>
      <c r="U161" s="32">
        <f>IFERROR(IF($A161="","",IF($V161&lt;&gt;"Yes","Inactive",IF($S161="","Never Counted",IF($T161&lt;TODAY(),"Overdue",IF($T161&lt;=TODAY()+Dashboard!$B$6,"Due Soon","Current"))))),"")</f>
        <v/>
      </c>
      <c r="V161" s="27" t="n"/>
      <c r="W161" s="35" t="n"/>
    </row>
    <row r="162">
      <c r="A162" s="27" t="n"/>
      <c r="B162" s="27" t="n"/>
      <c r="C162" s="27" t="n"/>
      <c r="D162" s="27" t="n"/>
      <c r="E162" s="27" t="n"/>
      <c r="F162" s="27" t="n"/>
      <c r="G162" s="27" t="n"/>
      <c r="H162" s="28" t="n"/>
      <c r="I162" s="29" t="n"/>
      <c r="J162" s="30">
        <f>IFERROR(IF($A162="","",SUMIFS('Stock Movements'!$F$6:$F$505,'Stock Movements'!$C$6:$C$505,$A162,'Stock Movements'!$E$6:$E$505,"Receipt")),"")</f>
        <v/>
      </c>
      <c r="K162" s="30">
        <f>IFERROR(IF($A162="","",SUMIFS('Stock Movements'!$F$6:$F$505,'Stock Movements'!$C$6:$C$505,$A162,'Stock Movements'!$E$6:$E$505,"Issue")),"")</f>
        <v/>
      </c>
      <c r="L162" s="30">
        <f>IFERROR(IF($A162="","",SUMIFS('Stock Movements'!$G$6:$G$505,'Stock Movements'!$C$6:$C$505,$A162,'Stock Movements'!$E$6:$E$505,"Adjustment Increase")+SUMIFS('Stock Movements'!$G$6:$G$505,'Stock Movements'!$C$6:$C$505,$A162,'Stock Movements'!$E$6:$E$505,"Adjustment Decrease")),"")</f>
        <v/>
      </c>
      <c r="M162" s="30">
        <f>IFERROR(IF($A162="","",$I162+$J162-$K162+$L162),"")</f>
        <v/>
      </c>
      <c r="N162" s="29" t="n"/>
      <c r="O162" s="29" t="n"/>
      <c r="P162" s="30">
        <f>IFERROR(IF($A162="","",IF($V162&lt;&gt;"Yes",0,IF($M162&lt;=$O162,MAX(0,$N162-$M162),0))),"")</f>
        <v/>
      </c>
      <c r="Q162" s="31">
        <f>IFERROR(IF($A162="","",MAX(0,$M162)*$H162),"")</f>
        <v/>
      </c>
      <c r="R162" s="32">
        <f>IFERROR(IF($A162="","",IF($V162&lt;&gt;"Yes","Inactive",IF($M162&lt;=0,"Out of Stock",IF($M162&lt;=$O162,"Reorder Now",IF($M162&lt;$N162,"Below Par","In Stock"))))),"")</f>
        <v/>
      </c>
      <c r="S162" s="33" t="n"/>
      <c r="T162" s="34">
        <f>IFERROR(IF($A162="","",IF($S162="","",$S162+Dashboard!$B$5)),"")</f>
        <v/>
      </c>
      <c r="U162" s="32">
        <f>IFERROR(IF($A162="","",IF($V162&lt;&gt;"Yes","Inactive",IF($S162="","Never Counted",IF($T162&lt;TODAY(),"Overdue",IF($T162&lt;=TODAY()+Dashboard!$B$6,"Due Soon","Current"))))),"")</f>
        <v/>
      </c>
      <c r="V162" s="27" t="n"/>
      <c r="W162" s="35" t="n"/>
    </row>
    <row r="163">
      <c r="A163" s="27" t="n"/>
      <c r="B163" s="27" t="n"/>
      <c r="C163" s="27" t="n"/>
      <c r="D163" s="27" t="n"/>
      <c r="E163" s="27" t="n"/>
      <c r="F163" s="27" t="n"/>
      <c r="G163" s="27" t="n"/>
      <c r="H163" s="28" t="n"/>
      <c r="I163" s="29" t="n"/>
      <c r="J163" s="30">
        <f>IFERROR(IF($A163="","",SUMIFS('Stock Movements'!$F$6:$F$505,'Stock Movements'!$C$6:$C$505,$A163,'Stock Movements'!$E$6:$E$505,"Receipt")),"")</f>
        <v/>
      </c>
      <c r="K163" s="30">
        <f>IFERROR(IF($A163="","",SUMIFS('Stock Movements'!$F$6:$F$505,'Stock Movements'!$C$6:$C$505,$A163,'Stock Movements'!$E$6:$E$505,"Issue")),"")</f>
        <v/>
      </c>
      <c r="L163" s="30">
        <f>IFERROR(IF($A163="","",SUMIFS('Stock Movements'!$G$6:$G$505,'Stock Movements'!$C$6:$C$505,$A163,'Stock Movements'!$E$6:$E$505,"Adjustment Increase")+SUMIFS('Stock Movements'!$G$6:$G$505,'Stock Movements'!$C$6:$C$505,$A163,'Stock Movements'!$E$6:$E$505,"Adjustment Decrease")),"")</f>
        <v/>
      </c>
      <c r="M163" s="30">
        <f>IFERROR(IF($A163="","",$I163+$J163-$K163+$L163),"")</f>
        <v/>
      </c>
      <c r="N163" s="29" t="n"/>
      <c r="O163" s="29" t="n"/>
      <c r="P163" s="30">
        <f>IFERROR(IF($A163="","",IF($V163&lt;&gt;"Yes",0,IF($M163&lt;=$O163,MAX(0,$N163-$M163),0))),"")</f>
        <v/>
      </c>
      <c r="Q163" s="31">
        <f>IFERROR(IF($A163="","",MAX(0,$M163)*$H163),"")</f>
        <v/>
      </c>
      <c r="R163" s="32">
        <f>IFERROR(IF($A163="","",IF($V163&lt;&gt;"Yes","Inactive",IF($M163&lt;=0,"Out of Stock",IF($M163&lt;=$O163,"Reorder Now",IF($M163&lt;$N163,"Below Par","In Stock"))))),"")</f>
        <v/>
      </c>
      <c r="S163" s="33" t="n"/>
      <c r="T163" s="34">
        <f>IFERROR(IF($A163="","",IF($S163="","",$S163+Dashboard!$B$5)),"")</f>
        <v/>
      </c>
      <c r="U163" s="32">
        <f>IFERROR(IF($A163="","",IF($V163&lt;&gt;"Yes","Inactive",IF($S163="","Never Counted",IF($T163&lt;TODAY(),"Overdue",IF($T163&lt;=TODAY()+Dashboard!$B$6,"Due Soon","Current"))))),"")</f>
        <v/>
      </c>
      <c r="V163" s="27" t="n"/>
      <c r="W163" s="35" t="n"/>
    </row>
    <row r="164">
      <c r="A164" s="27" t="n"/>
      <c r="B164" s="27" t="n"/>
      <c r="C164" s="27" t="n"/>
      <c r="D164" s="27" t="n"/>
      <c r="E164" s="27" t="n"/>
      <c r="F164" s="27" t="n"/>
      <c r="G164" s="27" t="n"/>
      <c r="H164" s="28" t="n"/>
      <c r="I164" s="29" t="n"/>
      <c r="J164" s="30">
        <f>IFERROR(IF($A164="","",SUMIFS('Stock Movements'!$F$6:$F$505,'Stock Movements'!$C$6:$C$505,$A164,'Stock Movements'!$E$6:$E$505,"Receipt")),"")</f>
        <v/>
      </c>
      <c r="K164" s="30">
        <f>IFERROR(IF($A164="","",SUMIFS('Stock Movements'!$F$6:$F$505,'Stock Movements'!$C$6:$C$505,$A164,'Stock Movements'!$E$6:$E$505,"Issue")),"")</f>
        <v/>
      </c>
      <c r="L164" s="30">
        <f>IFERROR(IF($A164="","",SUMIFS('Stock Movements'!$G$6:$G$505,'Stock Movements'!$C$6:$C$505,$A164,'Stock Movements'!$E$6:$E$505,"Adjustment Increase")+SUMIFS('Stock Movements'!$G$6:$G$505,'Stock Movements'!$C$6:$C$505,$A164,'Stock Movements'!$E$6:$E$505,"Adjustment Decrease")),"")</f>
        <v/>
      </c>
      <c r="M164" s="30">
        <f>IFERROR(IF($A164="","",$I164+$J164-$K164+$L164),"")</f>
        <v/>
      </c>
      <c r="N164" s="29" t="n"/>
      <c r="O164" s="29" t="n"/>
      <c r="P164" s="30">
        <f>IFERROR(IF($A164="","",IF($V164&lt;&gt;"Yes",0,IF($M164&lt;=$O164,MAX(0,$N164-$M164),0))),"")</f>
        <v/>
      </c>
      <c r="Q164" s="31">
        <f>IFERROR(IF($A164="","",MAX(0,$M164)*$H164),"")</f>
        <v/>
      </c>
      <c r="R164" s="32">
        <f>IFERROR(IF($A164="","",IF($V164&lt;&gt;"Yes","Inactive",IF($M164&lt;=0,"Out of Stock",IF($M164&lt;=$O164,"Reorder Now",IF($M164&lt;$N164,"Below Par","In Stock"))))),"")</f>
        <v/>
      </c>
      <c r="S164" s="33" t="n"/>
      <c r="T164" s="34">
        <f>IFERROR(IF($A164="","",IF($S164="","",$S164+Dashboard!$B$5)),"")</f>
        <v/>
      </c>
      <c r="U164" s="32">
        <f>IFERROR(IF($A164="","",IF($V164&lt;&gt;"Yes","Inactive",IF($S164="","Never Counted",IF($T164&lt;TODAY(),"Overdue",IF($T164&lt;=TODAY()+Dashboard!$B$6,"Due Soon","Current"))))),"")</f>
        <v/>
      </c>
      <c r="V164" s="27" t="n"/>
      <c r="W164" s="35" t="n"/>
    </row>
    <row r="165">
      <c r="A165" s="27" t="n"/>
      <c r="B165" s="27" t="n"/>
      <c r="C165" s="27" t="n"/>
      <c r="D165" s="27" t="n"/>
      <c r="E165" s="27" t="n"/>
      <c r="F165" s="27" t="n"/>
      <c r="G165" s="27" t="n"/>
      <c r="H165" s="28" t="n"/>
      <c r="I165" s="29" t="n"/>
      <c r="J165" s="30">
        <f>IFERROR(IF($A165="","",SUMIFS('Stock Movements'!$F$6:$F$505,'Stock Movements'!$C$6:$C$505,$A165,'Stock Movements'!$E$6:$E$505,"Receipt")),"")</f>
        <v/>
      </c>
      <c r="K165" s="30">
        <f>IFERROR(IF($A165="","",SUMIFS('Stock Movements'!$F$6:$F$505,'Stock Movements'!$C$6:$C$505,$A165,'Stock Movements'!$E$6:$E$505,"Issue")),"")</f>
        <v/>
      </c>
      <c r="L165" s="30">
        <f>IFERROR(IF($A165="","",SUMIFS('Stock Movements'!$G$6:$G$505,'Stock Movements'!$C$6:$C$505,$A165,'Stock Movements'!$E$6:$E$505,"Adjustment Increase")+SUMIFS('Stock Movements'!$G$6:$G$505,'Stock Movements'!$C$6:$C$505,$A165,'Stock Movements'!$E$6:$E$505,"Adjustment Decrease")),"")</f>
        <v/>
      </c>
      <c r="M165" s="30">
        <f>IFERROR(IF($A165="","",$I165+$J165-$K165+$L165),"")</f>
        <v/>
      </c>
      <c r="N165" s="29" t="n"/>
      <c r="O165" s="29" t="n"/>
      <c r="P165" s="30">
        <f>IFERROR(IF($A165="","",IF($V165&lt;&gt;"Yes",0,IF($M165&lt;=$O165,MAX(0,$N165-$M165),0))),"")</f>
        <v/>
      </c>
      <c r="Q165" s="31">
        <f>IFERROR(IF($A165="","",MAX(0,$M165)*$H165),"")</f>
        <v/>
      </c>
      <c r="R165" s="32">
        <f>IFERROR(IF($A165="","",IF($V165&lt;&gt;"Yes","Inactive",IF($M165&lt;=0,"Out of Stock",IF($M165&lt;=$O165,"Reorder Now",IF($M165&lt;$N165,"Below Par","In Stock"))))),"")</f>
        <v/>
      </c>
      <c r="S165" s="33" t="n"/>
      <c r="T165" s="34">
        <f>IFERROR(IF($A165="","",IF($S165="","",$S165+Dashboard!$B$5)),"")</f>
        <v/>
      </c>
      <c r="U165" s="32">
        <f>IFERROR(IF($A165="","",IF($V165&lt;&gt;"Yes","Inactive",IF($S165="","Never Counted",IF($T165&lt;TODAY(),"Overdue",IF($T165&lt;=TODAY()+Dashboard!$B$6,"Due Soon","Current"))))),"")</f>
        <v/>
      </c>
      <c r="V165" s="27" t="n"/>
      <c r="W165" s="35" t="n"/>
    </row>
    <row r="166">
      <c r="A166" s="27" t="n"/>
      <c r="B166" s="27" t="n"/>
      <c r="C166" s="27" t="n"/>
      <c r="D166" s="27" t="n"/>
      <c r="E166" s="27" t="n"/>
      <c r="F166" s="27" t="n"/>
      <c r="G166" s="27" t="n"/>
      <c r="H166" s="28" t="n"/>
      <c r="I166" s="29" t="n"/>
      <c r="J166" s="30">
        <f>IFERROR(IF($A166="","",SUMIFS('Stock Movements'!$F$6:$F$505,'Stock Movements'!$C$6:$C$505,$A166,'Stock Movements'!$E$6:$E$505,"Receipt")),"")</f>
        <v/>
      </c>
      <c r="K166" s="30">
        <f>IFERROR(IF($A166="","",SUMIFS('Stock Movements'!$F$6:$F$505,'Stock Movements'!$C$6:$C$505,$A166,'Stock Movements'!$E$6:$E$505,"Issue")),"")</f>
        <v/>
      </c>
      <c r="L166" s="30">
        <f>IFERROR(IF($A166="","",SUMIFS('Stock Movements'!$G$6:$G$505,'Stock Movements'!$C$6:$C$505,$A166,'Stock Movements'!$E$6:$E$505,"Adjustment Increase")+SUMIFS('Stock Movements'!$G$6:$G$505,'Stock Movements'!$C$6:$C$505,$A166,'Stock Movements'!$E$6:$E$505,"Adjustment Decrease")),"")</f>
        <v/>
      </c>
      <c r="M166" s="30">
        <f>IFERROR(IF($A166="","",$I166+$J166-$K166+$L166),"")</f>
        <v/>
      </c>
      <c r="N166" s="29" t="n"/>
      <c r="O166" s="29" t="n"/>
      <c r="P166" s="30">
        <f>IFERROR(IF($A166="","",IF($V166&lt;&gt;"Yes",0,IF($M166&lt;=$O166,MAX(0,$N166-$M166),0))),"")</f>
        <v/>
      </c>
      <c r="Q166" s="31">
        <f>IFERROR(IF($A166="","",MAX(0,$M166)*$H166),"")</f>
        <v/>
      </c>
      <c r="R166" s="32">
        <f>IFERROR(IF($A166="","",IF($V166&lt;&gt;"Yes","Inactive",IF($M166&lt;=0,"Out of Stock",IF($M166&lt;=$O166,"Reorder Now",IF($M166&lt;$N166,"Below Par","In Stock"))))),"")</f>
        <v/>
      </c>
      <c r="S166" s="33" t="n"/>
      <c r="T166" s="34">
        <f>IFERROR(IF($A166="","",IF($S166="","",$S166+Dashboard!$B$5)),"")</f>
        <v/>
      </c>
      <c r="U166" s="32">
        <f>IFERROR(IF($A166="","",IF($V166&lt;&gt;"Yes","Inactive",IF($S166="","Never Counted",IF($T166&lt;TODAY(),"Overdue",IF($T166&lt;=TODAY()+Dashboard!$B$6,"Due Soon","Current"))))),"")</f>
        <v/>
      </c>
      <c r="V166" s="27" t="n"/>
      <c r="W166" s="35" t="n"/>
    </row>
    <row r="167">
      <c r="A167" s="27" t="n"/>
      <c r="B167" s="27" t="n"/>
      <c r="C167" s="27" t="n"/>
      <c r="D167" s="27" t="n"/>
      <c r="E167" s="27" t="n"/>
      <c r="F167" s="27" t="n"/>
      <c r="G167" s="27" t="n"/>
      <c r="H167" s="28" t="n"/>
      <c r="I167" s="29" t="n"/>
      <c r="J167" s="30">
        <f>IFERROR(IF($A167="","",SUMIFS('Stock Movements'!$F$6:$F$505,'Stock Movements'!$C$6:$C$505,$A167,'Stock Movements'!$E$6:$E$505,"Receipt")),"")</f>
        <v/>
      </c>
      <c r="K167" s="30">
        <f>IFERROR(IF($A167="","",SUMIFS('Stock Movements'!$F$6:$F$505,'Stock Movements'!$C$6:$C$505,$A167,'Stock Movements'!$E$6:$E$505,"Issue")),"")</f>
        <v/>
      </c>
      <c r="L167" s="30">
        <f>IFERROR(IF($A167="","",SUMIFS('Stock Movements'!$G$6:$G$505,'Stock Movements'!$C$6:$C$505,$A167,'Stock Movements'!$E$6:$E$505,"Adjustment Increase")+SUMIFS('Stock Movements'!$G$6:$G$505,'Stock Movements'!$C$6:$C$505,$A167,'Stock Movements'!$E$6:$E$505,"Adjustment Decrease")),"")</f>
        <v/>
      </c>
      <c r="M167" s="30">
        <f>IFERROR(IF($A167="","",$I167+$J167-$K167+$L167),"")</f>
        <v/>
      </c>
      <c r="N167" s="29" t="n"/>
      <c r="O167" s="29" t="n"/>
      <c r="P167" s="30">
        <f>IFERROR(IF($A167="","",IF($V167&lt;&gt;"Yes",0,IF($M167&lt;=$O167,MAX(0,$N167-$M167),0))),"")</f>
        <v/>
      </c>
      <c r="Q167" s="31">
        <f>IFERROR(IF($A167="","",MAX(0,$M167)*$H167),"")</f>
        <v/>
      </c>
      <c r="R167" s="32">
        <f>IFERROR(IF($A167="","",IF($V167&lt;&gt;"Yes","Inactive",IF($M167&lt;=0,"Out of Stock",IF($M167&lt;=$O167,"Reorder Now",IF($M167&lt;$N167,"Below Par","In Stock"))))),"")</f>
        <v/>
      </c>
      <c r="S167" s="33" t="n"/>
      <c r="T167" s="34">
        <f>IFERROR(IF($A167="","",IF($S167="","",$S167+Dashboard!$B$5)),"")</f>
        <v/>
      </c>
      <c r="U167" s="32">
        <f>IFERROR(IF($A167="","",IF($V167&lt;&gt;"Yes","Inactive",IF($S167="","Never Counted",IF($T167&lt;TODAY(),"Overdue",IF($T167&lt;=TODAY()+Dashboard!$B$6,"Due Soon","Current"))))),"")</f>
        <v/>
      </c>
      <c r="V167" s="27" t="n"/>
      <c r="W167" s="35" t="n"/>
    </row>
    <row r="168">
      <c r="A168" s="27" t="n"/>
      <c r="B168" s="27" t="n"/>
      <c r="C168" s="27" t="n"/>
      <c r="D168" s="27" t="n"/>
      <c r="E168" s="27" t="n"/>
      <c r="F168" s="27" t="n"/>
      <c r="G168" s="27" t="n"/>
      <c r="H168" s="28" t="n"/>
      <c r="I168" s="29" t="n"/>
      <c r="J168" s="30">
        <f>IFERROR(IF($A168="","",SUMIFS('Stock Movements'!$F$6:$F$505,'Stock Movements'!$C$6:$C$505,$A168,'Stock Movements'!$E$6:$E$505,"Receipt")),"")</f>
        <v/>
      </c>
      <c r="K168" s="30">
        <f>IFERROR(IF($A168="","",SUMIFS('Stock Movements'!$F$6:$F$505,'Stock Movements'!$C$6:$C$505,$A168,'Stock Movements'!$E$6:$E$505,"Issue")),"")</f>
        <v/>
      </c>
      <c r="L168" s="30">
        <f>IFERROR(IF($A168="","",SUMIFS('Stock Movements'!$G$6:$G$505,'Stock Movements'!$C$6:$C$505,$A168,'Stock Movements'!$E$6:$E$505,"Adjustment Increase")+SUMIFS('Stock Movements'!$G$6:$G$505,'Stock Movements'!$C$6:$C$505,$A168,'Stock Movements'!$E$6:$E$505,"Adjustment Decrease")),"")</f>
        <v/>
      </c>
      <c r="M168" s="30">
        <f>IFERROR(IF($A168="","",$I168+$J168-$K168+$L168),"")</f>
        <v/>
      </c>
      <c r="N168" s="29" t="n"/>
      <c r="O168" s="29" t="n"/>
      <c r="P168" s="30">
        <f>IFERROR(IF($A168="","",IF($V168&lt;&gt;"Yes",0,IF($M168&lt;=$O168,MAX(0,$N168-$M168),0))),"")</f>
        <v/>
      </c>
      <c r="Q168" s="31">
        <f>IFERROR(IF($A168="","",MAX(0,$M168)*$H168),"")</f>
        <v/>
      </c>
      <c r="R168" s="32">
        <f>IFERROR(IF($A168="","",IF($V168&lt;&gt;"Yes","Inactive",IF($M168&lt;=0,"Out of Stock",IF($M168&lt;=$O168,"Reorder Now",IF($M168&lt;$N168,"Below Par","In Stock"))))),"")</f>
        <v/>
      </c>
      <c r="S168" s="33" t="n"/>
      <c r="T168" s="34">
        <f>IFERROR(IF($A168="","",IF($S168="","",$S168+Dashboard!$B$5)),"")</f>
        <v/>
      </c>
      <c r="U168" s="32">
        <f>IFERROR(IF($A168="","",IF($V168&lt;&gt;"Yes","Inactive",IF($S168="","Never Counted",IF($T168&lt;TODAY(),"Overdue",IF($T168&lt;=TODAY()+Dashboard!$B$6,"Due Soon","Current"))))),"")</f>
        <v/>
      </c>
      <c r="V168" s="27" t="n"/>
      <c r="W168" s="35" t="n"/>
    </row>
    <row r="169">
      <c r="A169" s="27" t="n"/>
      <c r="B169" s="27" t="n"/>
      <c r="C169" s="27" t="n"/>
      <c r="D169" s="27" t="n"/>
      <c r="E169" s="27" t="n"/>
      <c r="F169" s="27" t="n"/>
      <c r="G169" s="27" t="n"/>
      <c r="H169" s="28" t="n"/>
      <c r="I169" s="29" t="n"/>
      <c r="J169" s="30">
        <f>IFERROR(IF($A169="","",SUMIFS('Stock Movements'!$F$6:$F$505,'Stock Movements'!$C$6:$C$505,$A169,'Stock Movements'!$E$6:$E$505,"Receipt")),"")</f>
        <v/>
      </c>
      <c r="K169" s="30">
        <f>IFERROR(IF($A169="","",SUMIFS('Stock Movements'!$F$6:$F$505,'Stock Movements'!$C$6:$C$505,$A169,'Stock Movements'!$E$6:$E$505,"Issue")),"")</f>
        <v/>
      </c>
      <c r="L169" s="30">
        <f>IFERROR(IF($A169="","",SUMIFS('Stock Movements'!$G$6:$G$505,'Stock Movements'!$C$6:$C$505,$A169,'Stock Movements'!$E$6:$E$505,"Adjustment Increase")+SUMIFS('Stock Movements'!$G$6:$G$505,'Stock Movements'!$C$6:$C$505,$A169,'Stock Movements'!$E$6:$E$505,"Adjustment Decrease")),"")</f>
        <v/>
      </c>
      <c r="M169" s="30">
        <f>IFERROR(IF($A169="","",$I169+$J169-$K169+$L169),"")</f>
        <v/>
      </c>
      <c r="N169" s="29" t="n"/>
      <c r="O169" s="29" t="n"/>
      <c r="P169" s="30">
        <f>IFERROR(IF($A169="","",IF($V169&lt;&gt;"Yes",0,IF($M169&lt;=$O169,MAX(0,$N169-$M169),0))),"")</f>
        <v/>
      </c>
      <c r="Q169" s="31">
        <f>IFERROR(IF($A169="","",MAX(0,$M169)*$H169),"")</f>
        <v/>
      </c>
      <c r="R169" s="32">
        <f>IFERROR(IF($A169="","",IF($V169&lt;&gt;"Yes","Inactive",IF($M169&lt;=0,"Out of Stock",IF($M169&lt;=$O169,"Reorder Now",IF($M169&lt;$N169,"Below Par","In Stock"))))),"")</f>
        <v/>
      </c>
      <c r="S169" s="33" t="n"/>
      <c r="T169" s="34">
        <f>IFERROR(IF($A169="","",IF($S169="","",$S169+Dashboard!$B$5)),"")</f>
        <v/>
      </c>
      <c r="U169" s="32">
        <f>IFERROR(IF($A169="","",IF($V169&lt;&gt;"Yes","Inactive",IF($S169="","Never Counted",IF($T169&lt;TODAY(),"Overdue",IF($T169&lt;=TODAY()+Dashboard!$B$6,"Due Soon","Current"))))),"")</f>
        <v/>
      </c>
      <c r="V169" s="27" t="n"/>
      <c r="W169" s="35" t="n"/>
    </row>
    <row r="170">
      <c r="A170" s="27" t="n"/>
      <c r="B170" s="27" t="n"/>
      <c r="C170" s="27" t="n"/>
      <c r="D170" s="27" t="n"/>
      <c r="E170" s="27" t="n"/>
      <c r="F170" s="27" t="n"/>
      <c r="G170" s="27" t="n"/>
      <c r="H170" s="28" t="n"/>
      <c r="I170" s="29" t="n"/>
      <c r="J170" s="30">
        <f>IFERROR(IF($A170="","",SUMIFS('Stock Movements'!$F$6:$F$505,'Stock Movements'!$C$6:$C$505,$A170,'Stock Movements'!$E$6:$E$505,"Receipt")),"")</f>
        <v/>
      </c>
      <c r="K170" s="30">
        <f>IFERROR(IF($A170="","",SUMIFS('Stock Movements'!$F$6:$F$505,'Stock Movements'!$C$6:$C$505,$A170,'Stock Movements'!$E$6:$E$505,"Issue")),"")</f>
        <v/>
      </c>
      <c r="L170" s="30">
        <f>IFERROR(IF($A170="","",SUMIFS('Stock Movements'!$G$6:$G$505,'Stock Movements'!$C$6:$C$505,$A170,'Stock Movements'!$E$6:$E$505,"Adjustment Increase")+SUMIFS('Stock Movements'!$G$6:$G$505,'Stock Movements'!$C$6:$C$505,$A170,'Stock Movements'!$E$6:$E$505,"Adjustment Decrease")),"")</f>
        <v/>
      </c>
      <c r="M170" s="30">
        <f>IFERROR(IF($A170="","",$I170+$J170-$K170+$L170),"")</f>
        <v/>
      </c>
      <c r="N170" s="29" t="n"/>
      <c r="O170" s="29" t="n"/>
      <c r="P170" s="30">
        <f>IFERROR(IF($A170="","",IF($V170&lt;&gt;"Yes",0,IF($M170&lt;=$O170,MAX(0,$N170-$M170),0))),"")</f>
        <v/>
      </c>
      <c r="Q170" s="31">
        <f>IFERROR(IF($A170="","",MAX(0,$M170)*$H170),"")</f>
        <v/>
      </c>
      <c r="R170" s="32">
        <f>IFERROR(IF($A170="","",IF($V170&lt;&gt;"Yes","Inactive",IF($M170&lt;=0,"Out of Stock",IF($M170&lt;=$O170,"Reorder Now",IF($M170&lt;$N170,"Below Par","In Stock"))))),"")</f>
        <v/>
      </c>
      <c r="S170" s="33" t="n"/>
      <c r="T170" s="34">
        <f>IFERROR(IF($A170="","",IF($S170="","",$S170+Dashboard!$B$5)),"")</f>
        <v/>
      </c>
      <c r="U170" s="32">
        <f>IFERROR(IF($A170="","",IF($V170&lt;&gt;"Yes","Inactive",IF($S170="","Never Counted",IF($T170&lt;TODAY(),"Overdue",IF($T170&lt;=TODAY()+Dashboard!$B$6,"Due Soon","Current"))))),"")</f>
        <v/>
      </c>
      <c r="V170" s="27" t="n"/>
      <c r="W170" s="35" t="n"/>
    </row>
    <row r="171">
      <c r="A171" s="27" t="n"/>
      <c r="B171" s="27" t="n"/>
      <c r="C171" s="27" t="n"/>
      <c r="D171" s="27" t="n"/>
      <c r="E171" s="27" t="n"/>
      <c r="F171" s="27" t="n"/>
      <c r="G171" s="27" t="n"/>
      <c r="H171" s="28" t="n"/>
      <c r="I171" s="29" t="n"/>
      <c r="J171" s="30">
        <f>IFERROR(IF($A171="","",SUMIFS('Stock Movements'!$F$6:$F$505,'Stock Movements'!$C$6:$C$505,$A171,'Stock Movements'!$E$6:$E$505,"Receipt")),"")</f>
        <v/>
      </c>
      <c r="K171" s="30">
        <f>IFERROR(IF($A171="","",SUMIFS('Stock Movements'!$F$6:$F$505,'Stock Movements'!$C$6:$C$505,$A171,'Stock Movements'!$E$6:$E$505,"Issue")),"")</f>
        <v/>
      </c>
      <c r="L171" s="30">
        <f>IFERROR(IF($A171="","",SUMIFS('Stock Movements'!$G$6:$G$505,'Stock Movements'!$C$6:$C$505,$A171,'Stock Movements'!$E$6:$E$505,"Adjustment Increase")+SUMIFS('Stock Movements'!$G$6:$G$505,'Stock Movements'!$C$6:$C$505,$A171,'Stock Movements'!$E$6:$E$505,"Adjustment Decrease")),"")</f>
        <v/>
      </c>
      <c r="M171" s="30">
        <f>IFERROR(IF($A171="","",$I171+$J171-$K171+$L171),"")</f>
        <v/>
      </c>
      <c r="N171" s="29" t="n"/>
      <c r="O171" s="29" t="n"/>
      <c r="P171" s="30">
        <f>IFERROR(IF($A171="","",IF($V171&lt;&gt;"Yes",0,IF($M171&lt;=$O171,MAX(0,$N171-$M171),0))),"")</f>
        <v/>
      </c>
      <c r="Q171" s="31">
        <f>IFERROR(IF($A171="","",MAX(0,$M171)*$H171),"")</f>
        <v/>
      </c>
      <c r="R171" s="32">
        <f>IFERROR(IF($A171="","",IF($V171&lt;&gt;"Yes","Inactive",IF($M171&lt;=0,"Out of Stock",IF($M171&lt;=$O171,"Reorder Now",IF($M171&lt;$N171,"Below Par","In Stock"))))),"")</f>
        <v/>
      </c>
      <c r="S171" s="33" t="n"/>
      <c r="T171" s="34">
        <f>IFERROR(IF($A171="","",IF($S171="","",$S171+Dashboard!$B$5)),"")</f>
        <v/>
      </c>
      <c r="U171" s="32">
        <f>IFERROR(IF($A171="","",IF($V171&lt;&gt;"Yes","Inactive",IF($S171="","Never Counted",IF($T171&lt;TODAY(),"Overdue",IF($T171&lt;=TODAY()+Dashboard!$B$6,"Due Soon","Current"))))),"")</f>
        <v/>
      </c>
      <c r="V171" s="27" t="n"/>
      <c r="W171" s="35" t="n"/>
    </row>
    <row r="172">
      <c r="A172" s="27" t="n"/>
      <c r="B172" s="27" t="n"/>
      <c r="C172" s="27" t="n"/>
      <c r="D172" s="27" t="n"/>
      <c r="E172" s="27" t="n"/>
      <c r="F172" s="27" t="n"/>
      <c r="G172" s="27" t="n"/>
      <c r="H172" s="28" t="n"/>
      <c r="I172" s="29" t="n"/>
      <c r="J172" s="30">
        <f>IFERROR(IF($A172="","",SUMIFS('Stock Movements'!$F$6:$F$505,'Stock Movements'!$C$6:$C$505,$A172,'Stock Movements'!$E$6:$E$505,"Receipt")),"")</f>
        <v/>
      </c>
      <c r="K172" s="30">
        <f>IFERROR(IF($A172="","",SUMIFS('Stock Movements'!$F$6:$F$505,'Stock Movements'!$C$6:$C$505,$A172,'Stock Movements'!$E$6:$E$505,"Issue")),"")</f>
        <v/>
      </c>
      <c r="L172" s="30">
        <f>IFERROR(IF($A172="","",SUMIFS('Stock Movements'!$G$6:$G$505,'Stock Movements'!$C$6:$C$505,$A172,'Stock Movements'!$E$6:$E$505,"Adjustment Increase")+SUMIFS('Stock Movements'!$G$6:$G$505,'Stock Movements'!$C$6:$C$505,$A172,'Stock Movements'!$E$6:$E$505,"Adjustment Decrease")),"")</f>
        <v/>
      </c>
      <c r="M172" s="30">
        <f>IFERROR(IF($A172="","",$I172+$J172-$K172+$L172),"")</f>
        <v/>
      </c>
      <c r="N172" s="29" t="n"/>
      <c r="O172" s="29" t="n"/>
      <c r="P172" s="30">
        <f>IFERROR(IF($A172="","",IF($V172&lt;&gt;"Yes",0,IF($M172&lt;=$O172,MAX(0,$N172-$M172),0))),"")</f>
        <v/>
      </c>
      <c r="Q172" s="31">
        <f>IFERROR(IF($A172="","",MAX(0,$M172)*$H172),"")</f>
        <v/>
      </c>
      <c r="R172" s="32">
        <f>IFERROR(IF($A172="","",IF($V172&lt;&gt;"Yes","Inactive",IF($M172&lt;=0,"Out of Stock",IF($M172&lt;=$O172,"Reorder Now",IF($M172&lt;$N172,"Below Par","In Stock"))))),"")</f>
        <v/>
      </c>
      <c r="S172" s="33" t="n"/>
      <c r="T172" s="34">
        <f>IFERROR(IF($A172="","",IF($S172="","",$S172+Dashboard!$B$5)),"")</f>
        <v/>
      </c>
      <c r="U172" s="32">
        <f>IFERROR(IF($A172="","",IF($V172&lt;&gt;"Yes","Inactive",IF($S172="","Never Counted",IF($T172&lt;TODAY(),"Overdue",IF($T172&lt;=TODAY()+Dashboard!$B$6,"Due Soon","Current"))))),"")</f>
        <v/>
      </c>
      <c r="V172" s="27" t="n"/>
      <c r="W172" s="35" t="n"/>
    </row>
    <row r="173">
      <c r="A173" s="27" t="n"/>
      <c r="B173" s="27" t="n"/>
      <c r="C173" s="27" t="n"/>
      <c r="D173" s="27" t="n"/>
      <c r="E173" s="27" t="n"/>
      <c r="F173" s="27" t="n"/>
      <c r="G173" s="27" t="n"/>
      <c r="H173" s="28" t="n"/>
      <c r="I173" s="29" t="n"/>
      <c r="J173" s="30">
        <f>IFERROR(IF($A173="","",SUMIFS('Stock Movements'!$F$6:$F$505,'Stock Movements'!$C$6:$C$505,$A173,'Stock Movements'!$E$6:$E$505,"Receipt")),"")</f>
        <v/>
      </c>
      <c r="K173" s="30">
        <f>IFERROR(IF($A173="","",SUMIFS('Stock Movements'!$F$6:$F$505,'Stock Movements'!$C$6:$C$505,$A173,'Stock Movements'!$E$6:$E$505,"Issue")),"")</f>
        <v/>
      </c>
      <c r="L173" s="30">
        <f>IFERROR(IF($A173="","",SUMIFS('Stock Movements'!$G$6:$G$505,'Stock Movements'!$C$6:$C$505,$A173,'Stock Movements'!$E$6:$E$505,"Adjustment Increase")+SUMIFS('Stock Movements'!$G$6:$G$505,'Stock Movements'!$C$6:$C$505,$A173,'Stock Movements'!$E$6:$E$505,"Adjustment Decrease")),"")</f>
        <v/>
      </c>
      <c r="M173" s="30">
        <f>IFERROR(IF($A173="","",$I173+$J173-$K173+$L173),"")</f>
        <v/>
      </c>
      <c r="N173" s="29" t="n"/>
      <c r="O173" s="29" t="n"/>
      <c r="P173" s="30">
        <f>IFERROR(IF($A173="","",IF($V173&lt;&gt;"Yes",0,IF($M173&lt;=$O173,MAX(0,$N173-$M173),0))),"")</f>
        <v/>
      </c>
      <c r="Q173" s="31">
        <f>IFERROR(IF($A173="","",MAX(0,$M173)*$H173),"")</f>
        <v/>
      </c>
      <c r="R173" s="32">
        <f>IFERROR(IF($A173="","",IF($V173&lt;&gt;"Yes","Inactive",IF($M173&lt;=0,"Out of Stock",IF($M173&lt;=$O173,"Reorder Now",IF($M173&lt;$N173,"Below Par","In Stock"))))),"")</f>
        <v/>
      </c>
      <c r="S173" s="33" t="n"/>
      <c r="T173" s="34">
        <f>IFERROR(IF($A173="","",IF($S173="","",$S173+Dashboard!$B$5)),"")</f>
        <v/>
      </c>
      <c r="U173" s="32">
        <f>IFERROR(IF($A173="","",IF($V173&lt;&gt;"Yes","Inactive",IF($S173="","Never Counted",IF($T173&lt;TODAY(),"Overdue",IF($T173&lt;=TODAY()+Dashboard!$B$6,"Due Soon","Current"))))),"")</f>
        <v/>
      </c>
      <c r="V173" s="27" t="n"/>
      <c r="W173" s="35" t="n"/>
    </row>
    <row r="174">
      <c r="A174" s="27" t="n"/>
      <c r="B174" s="27" t="n"/>
      <c r="C174" s="27" t="n"/>
      <c r="D174" s="27" t="n"/>
      <c r="E174" s="27" t="n"/>
      <c r="F174" s="27" t="n"/>
      <c r="G174" s="27" t="n"/>
      <c r="H174" s="28" t="n"/>
      <c r="I174" s="29" t="n"/>
      <c r="J174" s="30">
        <f>IFERROR(IF($A174="","",SUMIFS('Stock Movements'!$F$6:$F$505,'Stock Movements'!$C$6:$C$505,$A174,'Stock Movements'!$E$6:$E$505,"Receipt")),"")</f>
        <v/>
      </c>
      <c r="K174" s="30">
        <f>IFERROR(IF($A174="","",SUMIFS('Stock Movements'!$F$6:$F$505,'Stock Movements'!$C$6:$C$505,$A174,'Stock Movements'!$E$6:$E$505,"Issue")),"")</f>
        <v/>
      </c>
      <c r="L174" s="30">
        <f>IFERROR(IF($A174="","",SUMIFS('Stock Movements'!$G$6:$G$505,'Stock Movements'!$C$6:$C$505,$A174,'Stock Movements'!$E$6:$E$505,"Adjustment Increase")+SUMIFS('Stock Movements'!$G$6:$G$505,'Stock Movements'!$C$6:$C$505,$A174,'Stock Movements'!$E$6:$E$505,"Adjustment Decrease")),"")</f>
        <v/>
      </c>
      <c r="M174" s="30">
        <f>IFERROR(IF($A174="","",$I174+$J174-$K174+$L174),"")</f>
        <v/>
      </c>
      <c r="N174" s="29" t="n"/>
      <c r="O174" s="29" t="n"/>
      <c r="P174" s="30">
        <f>IFERROR(IF($A174="","",IF($V174&lt;&gt;"Yes",0,IF($M174&lt;=$O174,MAX(0,$N174-$M174),0))),"")</f>
        <v/>
      </c>
      <c r="Q174" s="31">
        <f>IFERROR(IF($A174="","",MAX(0,$M174)*$H174),"")</f>
        <v/>
      </c>
      <c r="R174" s="32">
        <f>IFERROR(IF($A174="","",IF($V174&lt;&gt;"Yes","Inactive",IF($M174&lt;=0,"Out of Stock",IF($M174&lt;=$O174,"Reorder Now",IF($M174&lt;$N174,"Below Par","In Stock"))))),"")</f>
        <v/>
      </c>
      <c r="S174" s="33" t="n"/>
      <c r="T174" s="34">
        <f>IFERROR(IF($A174="","",IF($S174="","",$S174+Dashboard!$B$5)),"")</f>
        <v/>
      </c>
      <c r="U174" s="32">
        <f>IFERROR(IF($A174="","",IF($V174&lt;&gt;"Yes","Inactive",IF($S174="","Never Counted",IF($T174&lt;TODAY(),"Overdue",IF($T174&lt;=TODAY()+Dashboard!$B$6,"Due Soon","Current"))))),"")</f>
        <v/>
      </c>
      <c r="V174" s="27" t="n"/>
      <c r="W174" s="35" t="n"/>
    </row>
    <row r="175">
      <c r="A175" s="27" t="n"/>
      <c r="B175" s="27" t="n"/>
      <c r="C175" s="27" t="n"/>
      <c r="D175" s="27" t="n"/>
      <c r="E175" s="27" t="n"/>
      <c r="F175" s="27" t="n"/>
      <c r="G175" s="27" t="n"/>
      <c r="H175" s="28" t="n"/>
      <c r="I175" s="29" t="n"/>
      <c r="J175" s="30">
        <f>IFERROR(IF($A175="","",SUMIFS('Stock Movements'!$F$6:$F$505,'Stock Movements'!$C$6:$C$505,$A175,'Stock Movements'!$E$6:$E$505,"Receipt")),"")</f>
        <v/>
      </c>
      <c r="K175" s="30">
        <f>IFERROR(IF($A175="","",SUMIFS('Stock Movements'!$F$6:$F$505,'Stock Movements'!$C$6:$C$505,$A175,'Stock Movements'!$E$6:$E$505,"Issue")),"")</f>
        <v/>
      </c>
      <c r="L175" s="30">
        <f>IFERROR(IF($A175="","",SUMIFS('Stock Movements'!$G$6:$G$505,'Stock Movements'!$C$6:$C$505,$A175,'Stock Movements'!$E$6:$E$505,"Adjustment Increase")+SUMIFS('Stock Movements'!$G$6:$G$505,'Stock Movements'!$C$6:$C$505,$A175,'Stock Movements'!$E$6:$E$505,"Adjustment Decrease")),"")</f>
        <v/>
      </c>
      <c r="M175" s="30">
        <f>IFERROR(IF($A175="","",$I175+$J175-$K175+$L175),"")</f>
        <v/>
      </c>
      <c r="N175" s="29" t="n"/>
      <c r="O175" s="29" t="n"/>
      <c r="P175" s="30">
        <f>IFERROR(IF($A175="","",IF($V175&lt;&gt;"Yes",0,IF($M175&lt;=$O175,MAX(0,$N175-$M175),0))),"")</f>
        <v/>
      </c>
      <c r="Q175" s="31">
        <f>IFERROR(IF($A175="","",MAX(0,$M175)*$H175),"")</f>
        <v/>
      </c>
      <c r="R175" s="32">
        <f>IFERROR(IF($A175="","",IF($V175&lt;&gt;"Yes","Inactive",IF($M175&lt;=0,"Out of Stock",IF($M175&lt;=$O175,"Reorder Now",IF($M175&lt;$N175,"Below Par","In Stock"))))),"")</f>
        <v/>
      </c>
      <c r="S175" s="33" t="n"/>
      <c r="T175" s="34">
        <f>IFERROR(IF($A175="","",IF($S175="","",$S175+Dashboard!$B$5)),"")</f>
        <v/>
      </c>
      <c r="U175" s="32">
        <f>IFERROR(IF($A175="","",IF($V175&lt;&gt;"Yes","Inactive",IF($S175="","Never Counted",IF($T175&lt;TODAY(),"Overdue",IF($T175&lt;=TODAY()+Dashboard!$B$6,"Due Soon","Current"))))),"")</f>
        <v/>
      </c>
      <c r="V175" s="27" t="n"/>
      <c r="W175" s="35" t="n"/>
    </row>
    <row r="176">
      <c r="A176" s="27" t="n"/>
      <c r="B176" s="27" t="n"/>
      <c r="C176" s="27" t="n"/>
      <c r="D176" s="27" t="n"/>
      <c r="E176" s="27" t="n"/>
      <c r="F176" s="27" t="n"/>
      <c r="G176" s="27" t="n"/>
      <c r="H176" s="28" t="n"/>
      <c r="I176" s="29" t="n"/>
      <c r="J176" s="30">
        <f>IFERROR(IF($A176="","",SUMIFS('Stock Movements'!$F$6:$F$505,'Stock Movements'!$C$6:$C$505,$A176,'Stock Movements'!$E$6:$E$505,"Receipt")),"")</f>
        <v/>
      </c>
      <c r="K176" s="30">
        <f>IFERROR(IF($A176="","",SUMIFS('Stock Movements'!$F$6:$F$505,'Stock Movements'!$C$6:$C$505,$A176,'Stock Movements'!$E$6:$E$505,"Issue")),"")</f>
        <v/>
      </c>
      <c r="L176" s="30">
        <f>IFERROR(IF($A176="","",SUMIFS('Stock Movements'!$G$6:$G$505,'Stock Movements'!$C$6:$C$505,$A176,'Stock Movements'!$E$6:$E$505,"Adjustment Increase")+SUMIFS('Stock Movements'!$G$6:$G$505,'Stock Movements'!$C$6:$C$505,$A176,'Stock Movements'!$E$6:$E$505,"Adjustment Decrease")),"")</f>
        <v/>
      </c>
      <c r="M176" s="30">
        <f>IFERROR(IF($A176="","",$I176+$J176-$K176+$L176),"")</f>
        <v/>
      </c>
      <c r="N176" s="29" t="n"/>
      <c r="O176" s="29" t="n"/>
      <c r="P176" s="30">
        <f>IFERROR(IF($A176="","",IF($V176&lt;&gt;"Yes",0,IF($M176&lt;=$O176,MAX(0,$N176-$M176),0))),"")</f>
        <v/>
      </c>
      <c r="Q176" s="31">
        <f>IFERROR(IF($A176="","",MAX(0,$M176)*$H176),"")</f>
        <v/>
      </c>
      <c r="R176" s="32">
        <f>IFERROR(IF($A176="","",IF($V176&lt;&gt;"Yes","Inactive",IF($M176&lt;=0,"Out of Stock",IF($M176&lt;=$O176,"Reorder Now",IF($M176&lt;$N176,"Below Par","In Stock"))))),"")</f>
        <v/>
      </c>
      <c r="S176" s="33" t="n"/>
      <c r="T176" s="34">
        <f>IFERROR(IF($A176="","",IF($S176="","",$S176+Dashboard!$B$5)),"")</f>
        <v/>
      </c>
      <c r="U176" s="32">
        <f>IFERROR(IF($A176="","",IF($V176&lt;&gt;"Yes","Inactive",IF($S176="","Never Counted",IF($T176&lt;TODAY(),"Overdue",IF($T176&lt;=TODAY()+Dashboard!$B$6,"Due Soon","Current"))))),"")</f>
        <v/>
      </c>
      <c r="V176" s="27" t="n"/>
      <c r="W176" s="35" t="n"/>
    </row>
    <row r="177">
      <c r="A177" s="27" t="n"/>
      <c r="B177" s="27" t="n"/>
      <c r="C177" s="27" t="n"/>
      <c r="D177" s="27" t="n"/>
      <c r="E177" s="27" t="n"/>
      <c r="F177" s="27" t="n"/>
      <c r="G177" s="27" t="n"/>
      <c r="H177" s="28" t="n"/>
      <c r="I177" s="29" t="n"/>
      <c r="J177" s="30">
        <f>IFERROR(IF($A177="","",SUMIFS('Stock Movements'!$F$6:$F$505,'Stock Movements'!$C$6:$C$505,$A177,'Stock Movements'!$E$6:$E$505,"Receipt")),"")</f>
        <v/>
      </c>
      <c r="K177" s="30">
        <f>IFERROR(IF($A177="","",SUMIFS('Stock Movements'!$F$6:$F$505,'Stock Movements'!$C$6:$C$505,$A177,'Stock Movements'!$E$6:$E$505,"Issue")),"")</f>
        <v/>
      </c>
      <c r="L177" s="30">
        <f>IFERROR(IF($A177="","",SUMIFS('Stock Movements'!$G$6:$G$505,'Stock Movements'!$C$6:$C$505,$A177,'Stock Movements'!$E$6:$E$505,"Adjustment Increase")+SUMIFS('Stock Movements'!$G$6:$G$505,'Stock Movements'!$C$6:$C$505,$A177,'Stock Movements'!$E$6:$E$505,"Adjustment Decrease")),"")</f>
        <v/>
      </c>
      <c r="M177" s="30">
        <f>IFERROR(IF($A177="","",$I177+$J177-$K177+$L177),"")</f>
        <v/>
      </c>
      <c r="N177" s="29" t="n"/>
      <c r="O177" s="29" t="n"/>
      <c r="P177" s="30">
        <f>IFERROR(IF($A177="","",IF($V177&lt;&gt;"Yes",0,IF($M177&lt;=$O177,MAX(0,$N177-$M177),0))),"")</f>
        <v/>
      </c>
      <c r="Q177" s="31">
        <f>IFERROR(IF($A177="","",MAX(0,$M177)*$H177),"")</f>
        <v/>
      </c>
      <c r="R177" s="32">
        <f>IFERROR(IF($A177="","",IF($V177&lt;&gt;"Yes","Inactive",IF($M177&lt;=0,"Out of Stock",IF($M177&lt;=$O177,"Reorder Now",IF($M177&lt;$N177,"Below Par","In Stock"))))),"")</f>
        <v/>
      </c>
      <c r="S177" s="33" t="n"/>
      <c r="T177" s="34">
        <f>IFERROR(IF($A177="","",IF($S177="","",$S177+Dashboard!$B$5)),"")</f>
        <v/>
      </c>
      <c r="U177" s="32">
        <f>IFERROR(IF($A177="","",IF($V177&lt;&gt;"Yes","Inactive",IF($S177="","Never Counted",IF($T177&lt;TODAY(),"Overdue",IF($T177&lt;=TODAY()+Dashboard!$B$6,"Due Soon","Current"))))),"")</f>
        <v/>
      </c>
      <c r="V177" s="27" t="n"/>
      <c r="W177" s="35" t="n"/>
    </row>
    <row r="178">
      <c r="A178" s="27" t="n"/>
      <c r="B178" s="27" t="n"/>
      <c r="C178" s="27" t="n"/>
      <c r="D178" s="27" t="n"/>
      <c r="E178" s="27" t="n"/>
      <c r="F178" s="27" t="n"/>
      <c r="G178" s="27" t="n"/>
      <c r="H178" s="28" t="n"/>
      <c r="I178" s="29" t="n"/>
      <c r="J178" s="30">
        <f>IFERROR(IF($A178="","",SUMIFS('Stock Movements'!$F$6:$F$505,'Stock Movements'!$C$6:$C$505,$A178,'Stock Movements'!$E$6:$E$505,"Receipt")),"")</f>
        <v/>
      </c>
      <c r="K178" s="30">
        <f>IFERROR(IF($A178="","",SUMIFS('Stock Movements'!$F$6:$F$505,'Stock Movements'!$C$6:$C$505,$A178,'Stock Movements'!$E$6:$E$505,"Issue")),"")</f>
        <v/>
      </c>
      <c r="L178" s="30">
        <f>IFERROR(IF($A178="","",SUMIFS('Stock Movements'!$G$6:$G$505,'Stock Movements'!$C$6:$C$505,$A178,'Stock Movements'!$E$6:$E$505,"Adjustment Increase")+SUMIFS('Stock Movements'!$G$6:$G$505,'Stock Movements'!$C$6:$C$505,$A178,'Stock Movements'!$E$6:$E$505,"Adjustment Decrease")),"")</f>
        <v/>
      </c>
      <c r="M178" s="30">
        <f>IFERROR(IF($A178="","",$I178+$J178-$K178+$L178),"")</f>
        <v/>
      </c>
      <c r="N178" s="29" t="n"/>
      <c r="O178" s="29" t="n"/>
      <c r="P178" s="30">
        <f>IFERROR(IF($A178="","",IF($V178&lt;&gt;"Yes",0,IF($M178&lt;=$O178,MAX(0,$N178-$M178),0))),"")</f>
        <v/>
      </c>
      <c r="Q178" s="31">
        <f>IFERROR(IF($A178="","",MAX(0,$M178)*$H178),"")</f>
        <v/>
      </c>
      <c r="R178" s="32">
        <f>IFERROR(IF($A178="","",IF($V178&lt;&gt;"Yes","Inactive",IF($M178&lt;=0,"Out of Stock",IF($M178&lt;=$O178,"Reorder Now",IF($M178&lt;$N178,"Below Par","In Stock"))))),"")</f>
        <v/>
      </c>
      <c r="S178" s="33" t="n"/>
      <c r="T178" s="34">
        <f>IFERROR(IF($A178="","",IF($S178="","",$S178+Dashboard!$B$5)),"")</f>
        <v/>
      </c>
      <c r="U178" s="32">
        <f>IFERROR(IF($A178="","",IF($V178&lt;&gt;"Yes","Inactive",IF($S178="","Never Counted",IF($T178&lt;TODAY(),"Overdue",IF($T178&lt;=TODAY()+Dashboard!$B$6,"Due Soon","Current"))))),"")</f>
        <v/>
      </c>
      <c r="V178" s="27" t="n"/>
      <c r="W178" s="35" t="n"/>
    </row>
    <row r="179">
      <c r="A179" s="27" t="n"/>
      <c r="B179" s="27" t="n"/>
      <c r="C179" s="27" t="n"/>
      <c r="D179" s="27" t="n"/>
      <c r="E179" s="27" t="n"/>
      <c r="F179" s="27" t="n"/>
      <c r="G179" s="27" t="n"/>
      <c r="H179" s="28" t="n"/>
      <c r="I179" s="29" t="n"/>
      <c r="J179" s="30">
        <f>IFERROR(IF($A179="","",SUMIFS('Stock Movements'!$F$6:$F$505,'Stock Movements'!$C$6:$C$505,$A179,'Stock Movements'!$E$6:$E$505,"Receipt")),"")</f>
        <v/>
      </c>
      <c r="K179" s="30">
        <f>IFERROR(IF($A179="","",SUMIFS('Stock Movements'!$F$6:$F$505,'Stock Movements'!$C$6:$C$505,$A179,'Stock Movements'!$E$6:$E$505,"Issue")),"")</f>
        <v/>
      </c>
      <c r="L179" s="30">
        <f>IFERROR(IF($A179="","",SUMIFS('Stock Movements'!$G$6:$G$505,'Stock Movements'!$C$6:$C$505,$A179,'Stock Movements'!$E$6:$E$505,"Adjustment Increase")+SUMIFS('Stock Movements'!$G$6:$G$505,'Stock Movements'!$C$6:$C$505,$A179,'Stock Movements'!$E$6:$E$505,"Adjustment Decrease")),"")</f>
        <v/>
      </c>
      <c r="M179" s="30">
        <f>IFERROR(IF($A179="","",$I179+$J179-$K179+$L179),"")</f>
        <v/>
      </c>
      <c r="N179" s="29" t="n"/>
      <c r="O179" s="29" t="n"/>
      <c r="P179" s="30">
        <f>IFERROR(IF($A179="","",IF($V179&lt;&gt;"Yes",0,IF($M179&lt;=$O179,MAX(0,$N179-$M179),0))),"")</f>
        <v/>
      </c>
      <c r="Q179" s="31">
        <f>IFERROR(IF($A179="","",MAX(0,$M179)*$H179),"")</f>
        <v/>
      </c>
      <c r="R179" s="32">
        <f>IFERROR(IF($A179="","",IF($V179&lt;&gt;"Yes","Inactive",IF($M179&lt;=0,"Out of Stock",IF($M179&lt;=$O179,"Reorder Now",IF($M179&lt;$N179,"Below Par","In Stock"))))),"")</f>
        <v/>
      </c>
      <c r="S179" s="33" t="n"/>
      <c r="T179" s="34">
        <f>IFERROR(IF($A179="","",IF($S179="","",$S179+Dashboard!$B$5)),"")</f>
        <v/>
      </c>
      <c r="U179" s="32">
        <f>IFERROR(IF($A179="","",IF($V179&lt;&gt;"Yes","Inactive",IF($S179="","Never Counted",IF($T179&lt;TODAY(),"Overdue",IF($T179&lt;=TODAY()+Dashboard!$B$6,"Due Soon","Current"))))),"")</f>
        <v/>
      </c>
      <c r="V179" s="27" t="n"/>
      <c r="W179" s="35" t="n"/>
    </row>
    <row r="180">
      <c r="A180" s="27" t="n"/>
      <c r="B180" s="27" t="n"/>
      <c r="C180" s="27" t="n"/>
      <c r="D180" s="27" t="n"/>
      <c r="E180" s="27" t="n"/>
      <c r="F180" s="27" t="n"/>
      <c r="G180" s="27" t="n"/>
      <c r="H180" s="28" t="n"/>
      <c r="I180" s="29" t="n"/>
      <c r="J180" s="30">
        <f>IFERROR(IF($A180="","",SUMIFS('Stock Movements'!$F$6:$F$505,'Stock Movements'!$C$6:$C$505,$A180,'Stock Movements'!$E$6:$E$505,"Receipt")),"")</f>
        <v/>
      </c>
      <c r="K180" s="30">
        <f>IFERROR(IF($A180="","",SUMIFS('Stock Movements'!$F$6:$F$505,'Stock Movements'!$C$6:$C$505,$A180,'Stock Movements'!$E$6:$E$505,"Issue")),"")</f>
        <v/>
      </c>
      <c r="L180" s="30">
        <f>IFERROR(IF($A180="","",SUMIFS('Stock Movements'!$G$6:$G$505,'Stock Movements'!$C$6:$C$505,$A180,'Stock Movements'!$E$6:$E$505,"Adjustment Increase")+SUMIFS('Stock Movements'!$G$6:$G$505,'Stock Movements'!$C$6:$C$505,$A180,'Stock Movements'!$E$6:$E$505,"Adjustment Decrease")),"")</f>
        <v/>
      </c>
      <c r="M180" s="30">
        <f>IFERROR(IF($A180="","",$I180+$J180-$K180+$L180),"")</f>
        <v/>
      </c>
      <c r="N180" s="29" t="n"/>
      <c r="O180" s="29" t="n"/>
      <c r="P180" s="30">
        <f>IFERROR(IF($A180="","",IF($V180&lt;&gt;"Yes",0,IF($M180&lt;=$O180,MAX(0,$N180-$M180),0))),"")</f>
        <v/>
      </c>
      <c r="Q180" s="31">
        <f>IFERROR(IF($A180="","",MAX(0,$M180)*$H180),"")</f>
        <v/>
      </c>
      <c r="R180" s="32">
        <f>IFERROR(IF($A180="","",IF($V180&lt;&gt;"Yes","Inactive",IF($M180&lt;=0,"Out of Stock",IF($M180&lt;=$O180,"Reorder Now",IF($M180&lt;$N180,"Below Par","In Stock"))))),"")</f>
        <v/>
      </c>
      <c r="S180" s="33" t="n"/>
      <c r="T180" s="34">
        <f>IFERROR(IF($A180="","",IF($S180="","",$S180+Dashboard!$B$5)),"")</f>
        <v/>
      </c>
      <c r="U180" s="32">
        <f>IFERROR(IF($A180="","",IF($V180&lt;&gt;"Yes","Inactive",IF($S180="","Never Counted",IF($T180&lt;TODAY(),"Overdue",IF($T180&lt;=TODAY()+Dashboard!$B$6,"Due Soon","Current"))))),"")</f>
        <v/>
      </c>
      <c r="V180" s="27" t="n"/>
      <c r="W180" s="35" t="n"/>
    </row>
    <row r="181">
      <c r="A181" s="27" t="n"/>
      <c r="B181" s="27" t="n"/>
      <c r="C181" s="27" t="n"/>
      <c r="D181" s="27" t="n"/>
      <c r="E181" s="27" t="n"/>
      <c r="F181" s="27" t="n"/>
      <c r="G181" s="27" t="n"/>
      <c r="H181" s="28" t="n"/>
      <c r="I181" s="29" t="n"/>
      <c r="J181" s="30">
        <f>IFERROR(IF($A181="","",SUMIFS('Stock Movements'!$F$6:$F$505,'Stock Movements'!$C$6:$C$505,$A181,'Stock Movements'!$E$6:$E$505,"Receipt")),"")</f>
        <v/>
      </c>
      <c r="K181" s="30">
        <f>IFERROR(IF($A181="","",SUMIFS('Stock Movements'!$F$6:$F$505,'Stock Movements'!$C$6:$C$505,$A181,'Stock Movements'!$E$6:$E$505,"Issue")),"")</f>
        <v/>
      </c>
      <c r="L181" s="30">
        <f>IFERROR(IF($A181="","",SUMIFS('Stock Movements'!$G$6:$G$505,'Stock Movements'!$C$6:$C$505,$A181,'Stock Movements'!$E$6:$E$505,"Adjustment Increase")+SUMIFS('Stock Movements'!$G$6:$G$505,'Stock Movements'!$C$6:$C$505,$A181,'Stock Movements'!$E$6:$E$505,"Adjustment Decrease")),"")</f>
        <v/>
      </c>
      <c r="M181" s="30">
        <f>IFERROR(IF($A181="","",$I181+$J181-$K181+$L181),"")</f>
        <v/>
      </c>
      <c r="N181" s="29" t="n"/>
      <c r="O181" s="29" t="n"/>
      <c r="P181" s="30">
        <f>IFERROR(IF($A181="","",IF($V181&lt;&gt;"Yes",0,IF($M181&lt;=$O181,MAX(0,$N181-$M181),0))),"")</f>
        <v/>
      </c>
      <c r="Q181" s="31">
        <f>IFERROR(IF($A181="","",MAX(0,$M181)*$H181),"")</f>
        <v/>
      </c>
      <c r="R181" s="32">
        <f>IFERROR(IF($A181="","",IF($V181&lt;&gt;"Yes","Inactive",IF($M181&lt;=0,"Out of Stock",IF($M181&lt;=$O181,"Reorder Now",IF($M181&lt;$N181,"Below Par","In Stock"))))),"")</f>
        <v/>
      </c>
      <c r="S181" s="33" t="n"/>
      <c r="T181" s="34">
        <f>IFERROR(IF($A181="","",IF($S181="","",$S181+Dashboard!$B$5)),"")</f>
        <v/>
      </c>
      <c r="U181" s="32">
        <f>IFERROR(IF($A181="","",IF($V181&lt;&gt;"Yes","Inactive",IF($S181="","Never Counted",IF($T181&lt;TODAY(),"Overdue",IF($T181&lt;=TODAY()+Dashboard!$B$6,"Due Soon","Current"))))),"")</f>
        <v/>
      </c>
      <c r="V181" s="27" t="n"/>
      <c r="W181" s="35" t="n"/>
    </row>
    <row r="182">
      <c r="A182" s="27" t="n"/>
      <c r="B182" s="27" t="n"/>
      <c r="C182" s="27" t="n"/>
      <c r="D182" s="27" t="n"/>
      <c r="E182" s="27" t="n"/>
      <c r="F182" s="27" t="n"/>
      <c r="G182" s="27" t="n"/>
      <c r="H182" s="28" t="n"/>
      <c r="I182" s="29" t="n"/>
      <c r="J182" s="30">
        <f>IFERROR(IF($A182="","",SUMIFS('Stock Movements'!$F$6:$F$505,'Stock Movements'!$C$6:$C$505,$A182,'Stock Movements'!$E$6:$E$505,"Receipt")),"")</f>
        <v/>
      </c>
      <c r="K182" s="30">
        <f>IFERROR(IF($A182="","",SUMIFS('Stock Movements'!$F$6:$F$505,'Stock Movements'!$C$6:$C$505,$A182,'Stock Movements'!$E$6:$E$505,"Issue")),"")</f>
        <v/>
      </c>
      <c r="L182" s="30">
        <f>IFERROR(IF($A182="","",SUMIFS('Stock Movements'!$G$6:$G$505,'Stock Movements'!$C$6:$C$505,$A182,'Stock Movements'!$E$6:$E$505,"Adjustment Increase")+SUMIFS('Stock Movements'!$G$6:$G$505,'Stock Movements'!$C$6:$C$505,$A182,'Stock Movements'!$E$6:$E$505,"Adjustment Decrease")),"")</f>
        <v/>
      </c>
      <c r="M182" s="30">
        <f>IFERROR(IF($A182="","",$I182+$J182-$K182+$L182),"")</f>
        <v/>
      </c>
      <c r="N182" s="29" t="n"/>
      <c r="O182" s="29" t="n"/>
      <c r="P182" s="30">
        <f>IFERROR(IF($A182="","",IF($V182&lt;&gt;"Yes",0,IF($M182&lt;=$O182,MAX(0,$N182-$M182),0))),"")</f>
        <v/>
      </c>
      <c r="Q182" s="31">
        <f>IFERROR(IF($A182="","",MAX(0,$M182)*$H182),"")</f>
        <v/>
      </c>
      <c r="R182" s="32">
        <f>IFERROR(IF($A182="","",IF($V182&lt;&gt;"Yes","Inactive",IF($M182&lt;=0,"Out of Stock",IF($M182&lt;=$O182,"Reorder Now",IF($M182&lt;$N182,"Below Par","In Stock"))))),"")</f>
        <v/>
      </c>
      <c r="S182" s="33" t="n"/>
      <c r="T182" s="34">
        <f>IFERROR(IF($A182="","",IF($S182="","",$S182+Dashboard!$B$5)),"")</f>
        <v/>
      </c>
      <c r="U182" s="32">
        <f>IFERROR(IF($A182="","",IF($V182&lt;&gt;"Yes","Inactive",IF($S182="","Never Counted",IF($T182&lt;TODAY(),"Overdue",IF($T182&lt;=TODAY()+Dashboard!$B$6,"Due Soon","Current"))))),"")</f>
        <v/>
      </c>
      <c r="V182" s="27" t="n"/>
      <c r="W182" s="35" t="n"/>
    </row>
    <row r="183">
      <c r="A183" s="27" t="n"/>
      <c r="B183" s="27" t="n"/>
      <c r="C183" s="27" t="n"/>
      <c r="D183" s="27" t="n"/>
      <c r="E183" s="27" t="n"/>
      <c r="F183" s="27" t="n"/>
      <c r="G183" s="27" t="n"/>
      <c r="H183" s="28" t="n"/>
      <c r="I183" s="29" t="n"/>
      <c r="J183" s="30">
        <f>IFERROR(IF($A183="","",SUMIFS('Stock Movements'!$F$6:$F$505,'Stock Movements'!$C$6:$C$505,$A183,'Stock Movements'!$E$6:$E$505,"Receipt")),"")</f>
        <v/>
      </c>
      <c r="K183" s="30">
        <f>IFERROR(IF($A183="","",SUMIFS('Stock Movements'!$F$6:$F$505,'Stock Movements'!$C$6:$C$505,$A183,'Stock Movements'!$E$6:$E$505,"Issue")),"")</f>
        <v/>
      </c>
      <c r="L183" s="30">
        <f>IFERROR(IF($A183="","",SUMIFS('Stock Movements'!$G$6:$G$505,'Stock Movements'!$C$6:$C$505,$A183,'Stock Movements'!$E$6:$E$505,"Adjustment Increase")+SUMIFS('Stock Movements'!$G$6:$G$505,'Stock Movements'!$C$6:$C$505,$A183,'Stock Movements'!$E$6:$E$505,"Adjustment Decrease")),"")</f>
        <v/>
      </c>
      <c r="M183" s="30">
        <f>IFERROR(IF($A183="","",$I183+$J183-$K183+$L183),"")</f>
        <v/>
      </c>
      <c r="N183" s="29" t="n"/>
      <c r="O183" s="29" t="n"/>
      <c r="P183" s="30">
        <f>IFERROR(IF($A183="","",IF($V183&lt;&gt;"Yes",0,IF($M183&lt;=$O183,MAX(0,$N183-$M183),0))),"")</f>
        <v/>
      </c>
      <c r="Q183" s="31">
        <f>IFERROR(IF($A183="","",MAX(0,$M183)*$H183),"")</f>
        <v/>
      </c>
      <c r="R183" s="32">
        <f>IFERROR(IF($A183="","",IF($V183&lt;&gt;"Yes","Inactive",IF($M183&lt;=0,"Out of Stock",IF($M183&lt;=$O183,"Reorder Now",IF($M183&lt;$N183,"Below Par","In Stock"))))),"")</f>
        <v/>
      </c>
      <c r="S183" s="33" t="n"/>
      <c r="T183" s="34">
        <f>IFERROR(IF($A183="","",IF($S183="","",$S183+Dashboard!$B$5)),"")</f>
        <v/>
      </c>
      <c r="U183" s="32">
        <f>IFERROR(IF($A183="","",IF($V183&lt;&gt;"Yes","Inactive",IF($S183="","Never Counted",IF($T183&lt;TODAY(),"Overdue",IF($T183&lt;=TODAY()+Dashboard!$B$6,"Due Soon","Current"))))),"")</f>
        <v/>
      </c>
      <c r="V183" s="27" t="n"/>
      <c r="W183" s="35" t="n"/>
    </row>
    <row r="184">
      <c r="A184" s="27" t="n"/>
      <c r="B184" s="27" t="n"/>
      <c r="C184" s="27" t="n"/>
      <c r="D184" s="27" t="n"/>
      <c r="E184" s="27" t="n"/>
      <c r="F184" s="27" t="n"/>
      <c r="G184" s="27" t="n"/>
      <c r="H184" s="28" t="n"/>
      <c r="I184" s="29" t="n"/>
      <c r="J184" s="30">
        <f>IFERROR(IF($A184="","",SUMIFS('Stock Movements'!$F$6:$F$505,'Stock Movements'!$C$6:$C$505,$A184,'Stock Movements'!$E$6:$E$505,"Receipt")),"")</f>
        <v/>
      </c>
      <c r="K184" s="30">
        <f>IFERROR(IF($A184="","",SUMIFS('Stock Movements'!$F$6:$F$505,'Stock Movements'!$C$6:$C$505,$A184,'Stock Movements'!$E$6:$E$505,"Issue")),"")</f>
        <v/>
      </c>
      <c r="L184" s="30">
        <f>IFERROR(IF($A184="","",SUMIFS('Stock Movements'!$G$6:$G$505,'Stock Movements'!$C$6:$C$505,$A184,'Stock Movements'!$E$6:$E$505,"Adjustment Increase")+SUMIFS('Stock Movements'!$G$6:$G$505,'Stock Movements'!$C$6:$C$505,$A184,'Stock Movements'!$E$6:$E$505,"Adjustment Decrease")),"")</f>
        <v/>
      </c>
      <c r="M184" s="30">
        <f>IFERROR(IF($A184="","",$I184+$J184-$K184+$L184),"")</f>
        <v/>
      </c>
      <c r="N184" s="29" t="n"/>
      <c r="O184" s="29" t="n"/>
      <c r="P184" s="30">
        <f>IFERROR(IF($A184="","",IF($V184&lt;&gt;"Yes",0,IF($M184&lt;=$O184,MAX(0,$N184-$M184),0))),"")</f>
        <v/>
      </c>
      <c r="Q184" s="31">
        <f>IFERROR(IF($A184="","",MAX(0,$M184)*$H184),"")</f>
        <v/>
      </c>
      <c r="R184" s="32">
        <f>IFERROR(IF($A184="","",IF($V184&lt;&gt;"Yes","Inactive",IF($M184&lt;=0,"Out of Stock",IF($M184&lt;=$O184,"Reorder Now",IF($M184&lt;$N184,"Below Par","In Stock"))))),"")</f>
        <v/>
      </c>
      <c r="S184" s="33" t="n"/>
      <c r="T184" s="34">
        <f>IFERROR(IF($A184="","",IF($S184="","",$S184+Dashboard!$B$5)),"")</f>
        <v/>
      </c>
      <c r="U184" s="32">
        <f>IFERROR(IF($A184="","",IF($V184&lt;&gt;"Yes","Inactive",IF($S184="","Never Counted",IF($T184&lt;TODAY(),"Overdue",IF($T184&lt;=TODAY()+Dashboard!$B$6,"Due Soon","Current"))))),"")</f>
        <v/>
      </c>
      <c r="V184" s="27" t="n"/>
      <c r="W184" s="35" t="n"/>
    </row>
    <row r="185">
      <c r="A185" s="27" t="n"/>
      <c r="B185" s="27" t="n"/>
      <c r="C185" s="27" t="n"/>
      <c r="D185" s="27" t="n"/>
      <c r="E185" s="27" t="n"/>
      <c r="F185" s="27" t="n"/>
      <c r="G185" s="27" t="n"/>
      <c r="H185" s="28" t="n"/>
      <c r="I185" s="29" t="n"/>
      <c r="J185" s="30">
        <f>IFERROR(IF($A185="","",SUMIFS('Stock Movements'!$F$6:$F$505,'Stock Movements'!$C$6:$C$505,$A185,'Stock Movements'!$E$6:$E$505,"Receipt")),"")</f>
        <v/>
      </c>
      <c r="K185" s="30">
        <f>IFERROR(IF($A185="","",SUMIFS('Stock Movements'!$F$6:$F$505,'Stock Movements'!$C$6:$C$505,$A185,'Stock Movements'!$E$6:$E$505,"Issue")),"")</f>
        <v/>
      </c>
      <c r="L185" s="30">
        <f>IFERROR(IF($A185="","",SUMIFS('Stock Movements'!$G$6:$G$505,'Stock Movements'!$C$6:$C$505,$A185,'Stock Movements'!$E$6:$E$505,"Adjustment Increase")+SUMIFS('Stock Movements'!$G$6:$G$505,'Stock Movements'!$C$6:$C$505,$A185,'Stock Movements'!$E$6:$E$505,"Adjustment Decrease")),"")</f>
        <v/>
      </c>
      <c r="M185" s="30">
        <f>IFERROR(IF($A185="","",$I185+$J185-$K185+$L185),"")</f>
        <v/>
      </c>
      <c r="N185" s="29" t="n"/>
      <c r="O185" s="29" t="n"/>
      <c r="P185" s="30">
        <f>IFERROR(IF($A185="","",IF($V185&lt;&gt;"Yes",0,IF($M185&lt;=$O185,MAX(0,$N185-$M185),0))),"")</f>
        <v/>
      </c>
      <c r="Q185" s="31">
        <f>IFERROR(IF($A185="","",MAX(0,$M185)*$H185),"")</f>
        <v/>
      </c>
      <c r="R185" s="32">
        <f>IFERROR(IF($A185="","",IF($V185&lt;&gt;"Yes","Inactive",IF($M185&lt;=0,"Out of Stock",IF($M185&lt;=$O185,"Reorder Now",IF($M185&lt;$N185,"Below Par","In Stock"))))),"")</f>
        <v/>
      </c>
      <c r="S185" s="33" t="n"/>
      <c r="T185" s="34">
        <f>IFERROR(IF($A185="","",IF($S185="","",$S185+Dashboard!$B$5)),"")</f>
        <v/>
      </c>
      <c r="U185" s="32">
        <f>IFERROR(IF($A185="","",IF($V185&lt;&gt;"Yes","Inactive",IF($S185="","Never Counted",IF($T185&lt;TODAY(),"Overdue",IF($T185&lt;=TODAY()+Dashboard!$B$6,"Due Soon","Current"))))),"")</f>
        <v/>
      </c>
      <c r="V185" s="27" t="n"/>
      <c r="W185" s="35" t="n"/>
    </row>
    <row r="186">
      <c r="A186" s="27" t="n"/>
      <c r="B186" s="27" t="n"/>
      <c r="C186" s="27" t="n"/>
      <c r="D186" s="27" t="n"/>
      <c r="E186" s="27" t="n"/>
      <c r="F186" s="27" t="n"/>
      <c r="G186" s="27" t="n"/>
      <c r="H186" s="28" t="n"/>
      <c r="I186" s="29" t="n"/>
      <c r="J186" s="30">
        <f>IFERROR(IF($A186="","",SUMIFS('Stock Movements'!$F$6:$F$505,'Stock Movements'!$C$6:$C$505,$A186,'Stock Movements'!$E$6:$E$505,"Receipt")),"")</f>
        <v/>
      </c>
      <c r="K186" s="30">
        <f>IFERROR(IF($A186="","",SUMIFS('Stock Movements'!$F$6:$F$505,'Stock Movements'!$C$6:$C$505,$A186,'Stock Movements'!$E$6:$E$505,"Issue")),"")</f>
        <v/>
      </c>
      <c r="L186" s="30">
        <f>IFERROR(IF($A186="","",SUMIFS('Stock Movements'!$G$6:$G$505,'Stock Movements'!$C$6:$C$505,$A186,'Stock Movements'!$E$6:$E$505,"Adjustment Increase")+SUMIFS('Stock Movements'!$G$6:$G$505,'Stock Movements'!$C$6:$C$505,$A186,'Stock Movements'!$E$6:$E$505,"Adjustment Decrease")),"")</f>
        <v/>
      </c>
      <c r="M186" s="30">
        <f>IFERROR(IF($A186="","",$I186+$J186-$K186+$L186),"")</f>
        <v/>
      </c>
      <c r="N186" s="29" t="n"/>
      <c r="O186" s="29" t="n"/>
      <c r="P186" s="30">
        <f>IFERROR(IF($A186="","",IF($V186&lt;&gt;"Yes",0,IF($M186&lt;=$O186,MAX(0,$N186-$M186),0))),"")</f>
        <v/>
      </c>
      <c r="Q186" s="31">
        <f>IFERROR(IF($A186="","",MAX(0,$M186)*$H186),"")</f>
        <v/>
      </c>
      <c r="R186" s="32">
        <f>IFERROR(IF($A186="","",IF($V186&lt;&gt;"Yes","Inactive",IF($M186&lt;=0,"Out of Stock",IF($M186&lt;=$O186,"Reorder Now",IF($M186&lt;$N186,"Below Par","In Stock"))))),"")</f>
        <v/>
      </c>
      <c r="S186" s="33" t="n"/>
      <c r="T186" s="34">
        <f>IFERROR(IF($A186="","",IF($S186="","",$S186+Dashboard!$B$5)),"")</f>
        <v/>
      </c>
      <c r="U186" s="32">
        <f>IFERROR(IF($A186="","",IF($V186&lt;&gt;"Yes","Inactive",IF($S186="","Never Counted",IF($T186&lt;TODAY(),"Overdue",IF($T186&lt;=TODAY()+Dashboard!$B$6,"Due Soon","Current"))))),"")</f>
        <v/>
      </c>
      <c r="V186" s="27" t="n"/>
      <c r="W186" s="35" t="n"/>
    </row>
    <row r="187">
      <c r="A187" s="27" t="n"/>
      <c r="B187" s="27" t="n"/>
      <c r="C187" s="27" t="n"/>
      <c r="D187" s="27" t="n"/>
      <c r="E187" s="27" t="n"/>
      <c r="F187" s="27" t="n"/>
      <c r="G187" s="27" t="n"/>
      <c r="H187" s="28" t="n"/>
      <c r="I187" s="29" t="n"/>
      <c r="J187" s="30">
        <f>IFERROR(IF($A187="","",SUMIFS('Stock Movements'!$F$6:$F$505,'Stock Movements'!$C$6:$C$505,$A187,'Stock Movements'!$E$6:$E$505,"Receipt")),"")</f>
        <v/>
      </c>
      <c r="K187" s="30">
        <f>IFERROR(IF($A187="","",SUMIFS('Stock Movements'!$F$6:$F$505,'Stock Movements'!$C$6:$C$505,$A187,'Stock Movements'!$E$6:$E$505,"Issue")),"")</f>
        <v/>
      </c>
      <c r="L187" s="30">
        <f>IFERROR(IF($A187="","",SUMIFS('Stock Movements'!$G$6:$G$505,'Stock Movements'!$C$6:$C$505,$A187,'Stock Movements'!$E$6:$E$505,"Adjustment Increase")+SUMIFS('Stock Movements'!$G$6:$G$505,'Stock Movements'!$C$6:$C$505,$A187,'Stock Movements'!$E$6:$E$505,"Adjustment Decrease")),"")</f>
        <v/>
      </c>
      <c r="M187" s="30">
        <f>IFERROR(IF($A187="","",$I187+$J187-$K187+$L187),"")</f>
        <v/>
      </c>
      <c r="N187" s="29" t="n"/>
      <c r="O187" s="29" t="n"/>
      <c r="P187" s="30">
        <f>IFERROR(IF($A187="","",IF($V187&lt;&gt;"Yes",0,IF($M187&lt;=$O187,MAX(0,$N187-$M187),0))),"")</f>
        <v/>
      </c>
      <c r="Q187" s="31">
        <f>IFERROR(IF($A187="","",MAX(0,$M187)*$H187),"")</f>
        <v/>
      </c>
      <c r="R187" s="32">
        <f>IFERROR(IF($A187="","",IF($V187&lt;&gt;"Yes","Inactive",IF($M187&lt;=0,"Out of Stock",IF($M187&lt;=$O187,"Reorder Now",IF($M187&lt;$N187,"Below Par","In Stock"))))),"")</f>
        <v/>
      </c>
      <c r="S187" s="33" t="n"/>
      <c r="T187" s="34">
        <f>IFERROR(IF($A187="","",IF($S187="","",$S187+Dashboard!$B$5)),"")</f>
        <v/>
      </c>
      <c r="U187" s="32">
        <f>IFERROR(IF($A187="","",IF($V187&lt;&gt;"Yes","Inactive",IF($S187="","Never Counted",IF($T187&lt;TODAY(),"Overdue",IF($T187&lt;=TODAY()+Dashboard!$B$6,"Due Soon","Current"))))),"")</f>
        <v/>
      </c>
      <c r="V187" s="27" t="n"/>
      <c r="W187" s="35" t="n"/>
    </row>
    <row r="188">
      <c r="A188" s="27" t="n"/>
      <c r="B188" s="27" t="n"/>
      <c r="C188" s="27" t="n"/>
      <c r="D188" s="27" t="n"/>
      <c r="E188" s="27" t="n"/>
      <c r="F188" s="27" t="n"/>
      <c r="G188" s="27" t="n"/>
      <c r="H188" s="28" t="n"/>
      <c r="I188" s="29" t="n"/>
      <c r="J188" s="30">
        <f>IFERROR(IF($A188="","",SUMIFS('Stock Movements'!$F$6:$F$505,'Stock Movements'!$C$6:$C$505,$A188,'Stock Movements'!$E$6:$E$505,"Receipt")),"")</f>
        <v/>
      </c>
      <c r="K188" s="30">
        <f>IFERROR(IF($A188="","",SUMIFS('Stock Movements'!$F$6:$F$505,'Stock Movements'!$C$6:$C$505,$A188,'Stock Movements'!$E$6:$E$505,"Issue")),"")</f>
        <v/>
      </c>
      <c r="L188" s="30">
        <f>IFERROR(IF($A188="","",SUMIFS('Stock Movements'!$G$6:$G$505,'Stock Movements'!$C$6:$C$505,$A188,'Stock Movements'!$E$6:$E$505,"Adjustment Increase")+SUMIFS('Stock Movements'!$G$6:$G$505,'Stock Movements'!$C$6:$C$505,$A188,'Stock Movements'!$E$6:$E$505,"Adjustment Decrease")),"")</f>
        <v/>
      </c>
      <c r="M188" s="30">
        <f>IFERROR(IF($A188="","",$I188+$J188-$K188+$L188),"")</f>
        <v/>
      </c>
      <c r="N188" s="29" t="n"/>
      <c r="O188" s="29" t="n"/>
      <c r="P188" s="30">
        <f>IFERROR(IF($A188="","",IF($V188&lt;&gt;"Yes",0,IF($M188&lt;=$O188,MAX(0,$N188-$M188),0))),"")</f>
        <v/>
      </c>
      <c r="Q188" s="31">
        <f>IFERROR(IF($A188="","",MAX(0,$M188)*$H188),"")</f>
        <v/>
      </c>
      <c r="R188" s="32">
        <f>IFERROR(IF($A188="","",IF($V188&lt;&gt;"Yes","Inactive",IF($M188&lt;=0,"Out of Stock",IF($M188&lt;=$O188,"Reorder Now",IF($M188&lt;$N188,"Below Par","In Stock"))))),"")</f>
        <v/>
      </c>
      <c r="S188" s="33" t="n"/>
      <c r="T188" s="34">
        <f>IFERROR(IF($A188="","",IF($S188="","",$S188+Dashboard!$B$5)),"")</f>
        <v/>
      </c>
      <c r="U188" s="32">
        <f>IFERROR(IF($A188="","",IF($V188&lt;&gt;"Yes","Inactive",IF($S188="","Never Counted",IF($T188&lt;TODAY(),"Overdue",IF($T188&lt;=TODAY()+Dashboard!$B$6,"Due Soon","Current"))))),"")</f>
        <v/>
      </c>
      <c r="V188" s="27" t="n"/>
      <c r="W188" s="35" t="n"/>
    </row>
    <row r="189">
      <c r="A189" s="27" t="n"/>
      <c r="B189" s="27" t="n"/>
      <c r="C189" s="27" t="n"/>
      <c r="D189" s="27" t="n"/>
      <c r="E189" s="27" t="n"/>
      <c r="F189" s="27" t="n"/>
      <c r="G189" s="27" t="n"/>
      <c r="H189" s="28" t="n"/>
      <c r="I189" s="29" t="n"/>
      <c r="J189" s="30">
        <f>IFERROR(IF($A189="","",SUMIFS('Stock Movements'!$F$6:$F$505,'Stock Movements'!$C$6:$C$505,$A189,'Stock Movements'!$E$6:$E$505,"Receipt")),"")</f>
        <v/>
      </c>
      <c r="K189" s="30">
        <f>IFERROR(IF($A189="","",SUMIFS('Stock Movements'!$F$6:$F$505,'Stock Movements'!$C$6:$C$505,$A189,'Stock Movements'!$E$6:$E$505,"Issue")),"")</f>
        <v/>
      </c>
      <c r="L189" s="30">
        <f>IFERROR(IF($A189="","",SUMIFS('Stock Movements'!$G$6:$G$505,'Stock Movements'!$C$6:$C$505,$A189,'Stock Movements'!$E$6:$E$505,"Adjustment Increase")+SUMIFS('Stock Movements'!$G$6:$G$505,'Stock Movements'!$C$6:$C$505,$A189,'Stock Movements'!$E$6:$E$505,"Adjustment Decrease")),"")</f>
        <v/>
      </c>
      <c r="M189" s="30">
        <f>IFERROR(IF($A189="","",$I189+$J189-$K189+$L189),"")</f>
        <v/>
      </c>
      <c r="N189" s="29" t="n"/>
      <c r="O189" s="29" t="n"/>
      <c r="P189" s="30">
        <f>IFERROR(IF($A189="","",IF($V189&lt;&gt;"Yes",0,IF($M189&lt;=$O189,MAX(0,$N189-$M189),0))),"")</f>
        <v/>
      </c>
      <c r="Q189" s="31">
        <f>IFERROR(IF($A189="","",MAX(0,$M189)*$H189),"")</f>
        <v/>
      </c>
      <c r="R189" s="32">
        <f>IFERROR(IF($A189="","",IF($V189&lt;&gt;"Yes","Inactive",IF($M189&lt;=0,"Out of Stock",IF($M189&lt;=$O189,"Reorder Now",IF($M189&lt;$N189,"Below Par","In Stock"))))),"")</f>
        <v/>
      </c>
      <c r="S189" s="33" t="n"/>
      <c r="T189" s="34">
        <f>IFERROR(IF($A189="","",IF($S189="","",$S189+Dashboard!$B$5)),"")</f>
        <v/>
      </c>
      <c r="U189" s="32">
        <f>IFERROR(IF($A189="","",IF($V189&lt;&gt;"Yes","Inactive",IF($S189="","Never Counted",IF($T189&lt;TODAY(),"Overdue",IF($T189&lt;=TODAY()+Dashboard!$B$6,"Due Soon","Current"))))),"")</f>
        <v/>
      </c>
      <c r="V189" s="27" t="n"/>
      <c r="W189" s="35" t="n"/>
    </row>
    <row r="190">
      <c r="A190" s="27" t="n"/>
      <c r="B190" s="27" t="n"/>
      <c r="C190" s="27" t="n"/>
      <c r="D190" s="27" t="n"/>
      <c r="E190" s="27" t="n"/>
      <c r="F190" s="27" t="n"/>
      <c r="G190" s="27" t="n"/>
      <c r="H190" s="28" t="n"/>
      <c r="I190" s="29" t="n"/>
      <c r="J190" s="30">
        <f>IFERROR(IF($A190="","",SUMIFS('Stock Movements'!$F$6:$F$505,'Stock Movements'!$C$6:$C$505,$A190,'Stock Movements'!$E$6:$E$505,"Receipt")),"")</f>
        <v/>
      </c>
      <c r="K190" s="30">
        <f>IFERROR(IF($A190="","",SUMIFS('Stock Movements'!$F$6:$F$505,'Stock Movements'!$C$6:$C$505,$A190,'Stock Movements'!$E$6:$E$505,"Issue")),"")</f>
        <v/>
      </c>
      <c r="L190" s="30">
        <f>IFERROR(IF($A190="","",SUMIFS('Stock Movements'!$G$6:$G$505,'Stock Movements'!$C$6:$C$505,$A190,'Stock Movements'!$E$6:$E$505,"Adjustment Increase")+SUMIFS('Stock Movements'!$G$6:$G$505,'Stock Movements'!$C$6:$C$505,$A190,'Stock Movements'!$E$6:$E$505,"Adjustment Decrease")),"")</f>
        <v/>
      </c>
      <c r="M190" s="30">
        <f>IFERROR(IF($A190="","",$I190+$J190-$K190+$L190),"")</f>
        <v/>
      </c>
      <c r="N190" s="29" t="n"/>
      <c r="O190" s="29" t="n"/>
      <c r="P190" s="30">
        <f>IFERROR(IF($A190="","",IF($V190&lt;&gt;"Yes",0,IF($M190&lt;=$O190,MAX(0,$N190-$M190),0))),"")</f>
        <v/>
      </c>
      <c r="Q190" s="31">
        <f>IFERROR(IF($A190="","",MAX(0,$M190)*$H190),"")</f>
        <v/>
      </c>
      <c r="R190" s="32">
        <f>IFERROR(IF($A190="","",IF($V190&lt;&gt;"Yes","Inactive",IF($M190&lt;=0,"Out of Stock",IF($M190&lt;=$O190,"Reorder Now",IF($M190&lt;$N190,"Below Par","In Stock"))))),"")</f>
        <v/>
      </c>
      <c r="S190" s="33" t="n"/>
      <c r="T190" s="34">
        <f>IFERROR(IF($A190="","",IF($S190="","",$S190+Dashboard!$B$5)),"")</f>
        <v/>
      </c>
      <c r="U190" s="32">
        <f>IFERROR(IF($A190="","",IF($V190&lt;&gt;"Yes","Inactive",IF($S190="","Never Counted",IF($T190&lt;TODAY(),"Overdue",IF($T190&lt;=TODAY()+Dashboard!$B$6,"Due Soon","Current"))))),"")</f>
        <v/>
      </c>
      <c r="V190" s="27" t="n"/>
      <c r="W190" s="35" t="n"/>
    </row>
    <row r="191">
      <c r="A191" s="27" t="n"/>
      <c r="B191" s="27" t="n"/>
      <c r="C191" s="27" t="n"/>
      <c r="D191" s="27" t="n"/>
      <c r="E191" s="27" t="n"/>
      <c r="F191" s="27" t="n"/>
      <c r="G191" s="27" t="n"/>
      <c r="H191" s="28" t="n"/>
      <c r="I191" s="29" t="n"/>
      <c r="J191" s="30">
        <f>IFERROR(IF($A191="","",SUMIFS('Stock Movements'!$F$6:$F$505,'Stock Movements'!$C$6:$C$505,$A191,'Stock Movements'!$E$6:$E$505,"Receipt")),"")</f>
        <v/>
      </c>
      <c r="K191" s="30">
        <f>IFERROR(IF($A191="","",SUMIFS('Stock Movements'!$F$6:$F$505,'Stock Movements'!$C$6:$C$505,$A191,'Stock Movements'!$E$6:$E$505,"Issue")),"")</f>
        <v/>
      </c>
      <c r="L191" s="30">
        <f>IFERROR(IF($A191="","",SUMIFS('Stock Movements'!$G$6:$G$505,'Stock Movements'!$C$6:$C$505,$A191,'Stock Movements'!$E$6:$E$505,"Adjustment Increase")+SUMIFS('Stock Movements'!$G$6:$G$505,'Stock Movements'!$C$6:$C$505,$A191,'Stock Movements'!$E$6:$E$505,"Adjustment Decrease")),"")</f>
        <v/>
      </c>
      <c r="M191" s="30">
        <f>IFERROR(IF($A191="","",$I191+$J191-$K191+$L191),"")</f>
        <v/>
      </c>
      <c r="N191" s="29" t="n"/>
      <c r="O191" s="29" t="n"/>
      <c r="P191" s="30">
        <f>IFERROR(IF($A191="","",IF($V191&lt;&gt;"Yes",0,IF($M191&lt;=$O191,MAX(0,$N191-$M191),0))),"")</f>
        <v/>
      </c>
      <c r="Q191" s="31">
        <f>IFERROR(IF($A191="","",MAX(0,$M191)*$H191),"")</f>
        <v/>
      </c>
      <c r="R191" s="32">
        <f>IFERROR(IF($A191="","",IF($V191&lt;&gt;"Yes","Inactive",IF($M191&lt;=0,"Out of Stock",IF($M191&lt;=$O191,"Reorder Now",IF($M191&lt;$N191,"Below Par","In Stock"))))),"")</f>
        <v/>
      </c>
      <c r="S191" s="33" t="n"/>
      <c r="T191" s="34">
        <f>IFERROR(IF($A191="","",IF($S191="","",$S191+Dashboard!$B$5)),"")</f>
        <v/>
      </c>
      <c r="U191" s="32">
        <f>IFERROR(IF($A191="","",IF($V191&lt;&gt;"Yes","Inactive",IF($S191="","Never Counted",IF($T191&lt;TODAY(),"Overdue",IF($T191&lt;=TODAY()+Dashboard!$B$6,"Due Soon","Current"))))),"")</f>
        <v/>
      </c>
      <c r="V191" s="27" t="n"/>
      <c r="W191" s="35" t="n"/>
    </row>
    <row r="192">
      <c r="A192" s="27" t="n"/>
      <c r="B192" s="27" t="n"/>
      <c r="C192" s="27" t="n"/>
      <c r="D192" s="27" t="n"/>
      <c r="E192" s="27" t="n"/>
      <c r="F192" s="27" t="n"/>
      <c r="G192" s="27" t="n"/>
      <c r="H192" s="28" t="n"/>
      <c r="I192" s="29" t="n"/>
      <c r="J192" s="30">
        <f>IFERROR(IF($A192="","",SUMIFS('Stock Movements'!$F$6:$F$505,'Stock Movements'!$C$6:$C$505,$A192,'Stock Movements'!$E$6:$E$505,"Receipt")),"")</f>
        <v/>
      </c>
      <c r="K192" s="30">
        <f>IFERROR(IF($A192="","",SUMIFS('Stock Movements'!$F$6:$F$505,'Stock Movements'!$C$6:$C$505,$A192,'Stock Movements'!$E$6:$E$505,"Issue")),"")</f>
        <v/>
      </c>
      <c r="L192" s="30">
        <f>IFERROR(IF($A192="","",SUMIFS('Stock Movements'!$G$6:$G$505,'Stock Movements'!$C$6:$C$505,$A192,'Stock Movements'!$E$6:$E$505,"Adjustment Increase")+SUMIFS('Stock Movements'!$G$6:$G$505,'Stock Movements'!$C$6:$C$505,$A192,'Stock Movements'!$E$6:$E$505,"Adjustment Decrease")),"")</f>
        <v/>
      </c>
      <c r="M192" s="30">
        <f>IFERROR(IF($A192="","",$I192+$J192-$K192+$L192),"")</f>
        <v/>
      </c>
      <c r="N192" s="29" t="n"/>
      <c r="O192" s="29" t="n"/>
      <c r="P192" s="30">
        <f>IFERROR(IF($A192="","",IF($V192&lt;&gt;"Yes",0,IF($M192&lt;=$O192,MAX(0,$N192-$M192),0))),"")</f>
        <v/>
      </c>
      <c r="Q192" s="31">
        <f>IFERROR(IF($A192="","",MAX(0,$M192)*$H192),"")</f>
        <v/>
      </c>
      <c r="R192" s="32">
        <f>IFERROR(IF($A192="","",IF($V192&lt;&gt;"Yes","Inactive",IF($M192&lt;=0,"Out of Stock",IF($M192&lt;=$O192,"Reorder Now",IF($M192&lt;$N192,"Below Par","In Stock"))))),"")</f>
        <v/>
      </c>
      <c r="S192" s="33" t="n"/>
      <c r="T192" s="34">
        <f>IFERROR(IF($A192="","",IF($S192="","",$S192+Dashboard!$B$5)),"")</f>
        <v/>
      </c>
      <c r="U192" s="32">
        <f>IFERROR(IF($A192="","",IF($V192&lt;&gt;"Yes","Inactive",IF($S192="","Never Counted",IF($T192&lt;TODAY(),"Overdue",IF($T192&lt;=TODAY()+Dashboard!$B$6,"Due Soon","Current"))))),"")</f>
        <v/>
      </c>
      <c r="V192" s="27" t="n"/>
      <c r="W192" s="35" t="n"/>
    </row>
    <row r="193">
      <c r="A193" s="27" t="n"/>
      <c r="B193" s="27" t="n"/>
      <c r="C193" s="27" t="n"/>
      <c r="D193" s="27" t="n"/>
      <c r="E193" s="27" t="n"/>
      <c r="F193" s="27" t="n"/>
      <c r="G193" s="27" t="n"/>
      <c r="H193" s="28" t="n"/>
      <c r="I193" s="29" t="n"/>
      <c r="J193" s="30">
        <f>IFERROR(IF($A193="","",SUMIFS('Stock Movements'!$F$6:$F$505,'Stock Movements'!$C$6:$C$505,$A193,'Stock Movements'!$E$6:$E$505,"Receipt")),"")</f>
        <v/>
      </c>
      <c r="K193" s="30">
        <f>IFERROR(IF($A193="","",SUMIFS('Stock Movements'!$F$6:$F$505,'Stock Movements'!$C$6:$C$505,$A193,'Stock Movements'!$E$6:$E$505,"Issue")),"")</f>
        <v/>
      </c>
      <c r="L193" s="30">
        <f>IFERROR(IF($A193="","",SUMIFS('Stock Movements'!$G$6:$G$505,'Stock Movements'!$C$6:$C$505,$A193,'Stock Movements'!$E$6:$E$505,"Adjustment Increase")+SUMIFS('Stock Movements'!$G$6:$G$505,'Stock Movements'!$C$6:$C$505,$A193,'Stock Movements'!$E$6:$E$505,"Adjustment Decrease")),"")</f>
        <v/>
      </c>
      <c r="M193" s="30">
        <f>IFERROR(IF($A193="","",$I193+$J193-$K193+$L193),"")</f>
        <v/>
      </c>
      <c r="N193" s="29" t="n"/>
      <c r="O193" s="29" t="n"/>
      <c r="P193" s="30">
        <f>IFERROR(IF($A193="","",IF($V193&lt;&gt;"Yes",0,IF($M193&lt;=$O193,MAX(0,$N193-$M193),0))),"")</f>
        <v/>
      </c>
      <c r="Q193" s="31">
        <f>IFERROR(IF($A193="","",MAX(0,$M193)*$H193),"")</f>
        <v/>
      </c>
      <c r="R193" s="32">
        <f>IFERROR(IF($A193="","",IF($V193&lt;&gt;"Yes","Inactive",IF($M193&lt;=0,"Out of Stock",IF($M193&lt;=$O193,"Reorder Now",IF($M193&lt;$N193,"Below Par","In Stock"))))),"")</f>
        <v/>
      </c>
      <c r="S193" s="33" t="n"/>
      <c r="T193" s="34">
        <f>IFERROR(IF($A193="","",IF($S193="","",$S193+Dashboard!$B$5)),"")</f>
        <v/>
      </c>
      <c r="U193" s="32">
        <f>IFERROR(IF($A193="","",IF($V193&lt;&gt;"Yes","Inactive",IF($S193="","Never Counted",IF($T193&lt;TODAY(),"Overdue",IF($T193&lt;=TODAY()+Dashboard!$B$6,"Due Soon","Current"))))),"")</f>
        <v/>
      </c>
      <c r="V193" s="27" t="n"/>
      <c r="W193" s="35" t="n"/>
    </row>
    <row r="194">
      <c r="A194" s="27" t="n"/>
      <c r="B194" s="27" t="n"/>
      <c r="C194" s="27" t="n"/>
      <c r="D194" s="27" t="n"/>
      <c r="E194" s="27" t="n"/>
      <c r="F194" s="27" t="n"/>
      <c r="G194" s="27" t="n"/>
      <c r="H194" s="28" t="n"/>
      <c r="I194" s="29" t="n"/>
      <c r="J194" s="30">
        <f>IFERROR(IF($A194="","",SUMIFS('Stock Movements'!$F$6:$F$505,'Stock Movements'!$C$6:$C$505,$A194,'Stock Movements'!$E$6:$E$505,"Receipt")),"")</f>
        <v/>
      </c>
      <c r="K194" s="30">
        <f>IFERROR(IF($A194="","",SUMIFS('Stock Movements'!$F$6:$F$505,'Stock Movements'!$C$6:$C$505,$A194,'Stock Movements'!$E$6:$E$505,"Issue")),"")</f>
        <v/>
      </c>
      <c r="L194" s="30">
        <f>IFERROR(IF($A194="","",SUMIFS('Stock Movements'!$G$6:$G$505,'Stock Movements'!$C$6:$C$505,$A194,'Stock Movements'!$E$6:$E$505,"Adjustment Increase")+SUMIFS('Stock Movements'!$G$6:$G$505,'Stock Movements'!$C$6:$C$505,$A194,'Stock Movements'!$E$6:$E$505,"Adjustment Decrease")),"")</f>
        <v/>
      </c>
      <c r="M194" s="30">
        <f>IFERROR(IF($A194="","",$I194+$J194-$K194+$L194),"")</f>
        <v/>
      </c>
      <c r="N194" s="29" t="n"/>
      <c r="O194" s="29" t="n"/>
      <c r="P194" s="30">
        <f>IFERROR(IF($A194="","",IF($V194&lt;&gt;"Yes",0,IF($M194&lt;=$O194,MAX(0,$N194-$M194),0))),"")</f>
        <v/>
      </c>
      <c r="Q194" s="31">
        <f>IFERROR(IF($A194="","",MAX(0,$M194)*$H194),"")</f>
        <v/>
      </c>
      <c r="R194" s="32">
        <f>IFERROR(IF($A194="","",IF($V194&lt;&gt;"Yes","Inactive",IF($M194&lt;=0,"Out of Stock",IF($M194&lt;=$O194,"Reorder Now",IF($M194&lt;$N194,"Below Par","In Stock"))))),"")</f>
        <v/>
      </c>
      <c r="S194" s="33" t="n"/>
      <c r="T194" s="34">
        <f>IFERROR(IF($A194="","",IF($S194="","",$S194+Dashboard!$B$5)),"")</f>
        <v/>
      </c>
      <c r="U194" s="32">
        <f>IFERROR(IF($A194="","",IF($V194&lt;&gt;"Yes","Inactive",IF($S194="","Never Counted",IF($T194&lt;TODAY(),"Overdue",IF($T194&lt;=TODAY()+Dashboard!$B$6,"Due Soon","Current"))))),"")</f>
        <v/>
      </c>
      <c r="V194" s="27" t="n"/>
      <c r="W194" s="35" t="n"/>
    </row>
    <row r="195">
      <c r="A195" s="27" t="n"/>
      <c r="B195" s="27" t="n"/>
      <c r="C195" s="27" t="n"/>
      <c r="D195" s="27" t="n"/>
      <c r="E195" s="27" t="n"/>
      <c r="F195" s="27" t="n"/>
      <c r="G195" s="27" t="n"/>
      <c r="H195" s="28" t="n"/>
      <c r="I195" s="29" t="n"/>
      <c r="J195" s="30">
        <f>IFERROR(IF($A195="","",SUMIFS('Stock Movements'!$F$6:$F$505,'Stock Movements'!$C$6:$C$505,$A195,'Stock Movements'!$E$6:$E$505,"Receipt")),"")</f>
        <v/>
      </c>
      <c r="K195" s="30">
        <f>IFERROR(IF($A195="","",SUMIFS('Stock Movements'!$F$6:$F$505,'Stock Movements'!$C$6:$C$505,$A195,'Stock Movements'!$E$6:$E$505,"Issue")),"")</f>
        <v/>
      </c>
      <c r="L195" s="30">
        <f>IFERROR(IF($A195="","",SUMIFS('Stock Movements'!$G$6:$G$505,'Stock Movements'!$C$6:$C$505,$A195,'Stock Movements'!$E$6:$E$505,"Adjustment Increase")+SUMIFS('Stock Movements'!$G$6:$G$505,'Stock Movements'!$C$6:$C$505,$A195,'Stock Movements'!$E$6:$E$505,"Adjustment Decrease")),"")</f>
        <v/>
      </c>
      <c r="M195" s="30">
        <f>IFERROR(IF($A195="","",$I195+$J195-$K195+$L195),"")</f>
        <v/>
      </c>
      <c r="N195" s="29" t="n"/>
      <c r="O195" s="29" t="n"/>
      <c r="P195" s="30">
        <f>IFERROR(IF($A195="","",IF($V195&lt;&gt;"Yes",0,IF($M195&lt;=$O195,MAX(0,$N195-$M195),0))),"")</f>
        <v/>
      </c>
      <c r="Q195" s="31">
        <f>IFERROR(IF($A195="","",MAX(0,$M195)*$H195),"")</f>
        <v/>
      </c>
      <c r="R195" s="32">
        <f>IFERROR(IF($A195="","",IF($V195&lt;&gt;"Yes","Inactive",IF($M195&lt;=0,"Out of Stock",IF($M195&lt;=$O195,"Reorder Now",IF($M195&lt;$N195,"Below Par","In Stock"))))),"")</f>
        <v/>
      </c>
      <c r="S195" s="33" t="n"/>
      <c r="T195" s="34">
        <f>IFERROR(IF($A195="","",IF($S195="","",$S195+Dashboard!$B$5)),"")</f>
        <v/>
      </c>
      <c r="U195" s="32">
        <f>IFERROR(IF($A195="","",IF($V195&lt;&gt;"Yes","Inactive",IF($S195="","Never Counted",IF($T195&lt;TODAY(),"Overdue",IF($T195&lt;=TODAY()+Dashboard!$B$6,"Due Soon","Current"))))),"")</f>
        <v/>
      </c>
      <c r="V195" s="27" t="n"/>
      <c r="W195" s="35" t="n"/>
    </row>
    <row r="196">
      <c r="A196" s="27" t="n"/>
      <c r="B196" s="27" t="n"/>
      <c r="C196" s="27" t="n"/>
      <c r="D196" s="27" t="n"/>
      <c r="E196" s="27" t="n"/>
      <c r="F196" s="27" t="n"/>
      <c r="G196" s="27" t="n"/>
      <c r="H196" s="28" t="n"/>
      <c r="I196" s="29" t="n"/>
      <c r="J196" s="30">
        <f>IFERROR(IF($A196="","",SUMIFS('Stock Movements'!$F$6:$F$505,'Stock Movements'!$C$6:$C$505,$A196,'Stock Movements'!$E$6:$E$505,"Receipt")),"")</f>
        <v/>
      </c>
      <c r="K196" s="30">
        <f>IFERROR(IF($A196="","",SUMIFS('Stock Movements'!$F$6:$F$505,'Stock Movements'!$C$6:$C$505,$A196,'Stock Movements'!$E$6:$E$505,"Issue")),"")</f>
        <v/>
      </c>
      <c r="L196" s="30">
        <f>IFERROR(IF($A196="","",SUMIFS('Stock Movements'!$G$6:$G$505,'Stock Movements'!$C$6:$C$505,$A196,'Stock Movements'!$E$6:$E$505,"Adjustment Increase")+SUMIFS('Stock Movements'!$G$6:$G$505,'Stock Movements'!$C$6:$C$505,$A196,'Stock Movements'!$E$6:$E$505,"Adjustment Decrease")),"")</f>
        <v/>
      </c>
      <c r="M196" s="30">
        <f>IFERROR(IF($A196="","",$I196+$J196-$K196+$L196),"")</f>
        <v/>
      </c>
      <c r="N196" s="29" t="n"/>
      <c r="O196" s="29" t="n"/>
      <c r="P196" s="30">
        <f>IFERROR(IF($A196="","",IF($V196&lt;&gt;"Yes",0,IF($M196&lt;=$O196,MAX(0,$N196-$M196),0))),"")</f>
        <v/>
      </c>
      <c r="Q196" s="31">
        <f>IFERROR(IF($A196="","",MAX(0,$M196)*$H196),"")</f>
        <v/>
      </c>
      <c r="R196" s="32">
        <f>IFERROR(IF($A196="","",IF($V196&lt;&gt;"Yes","Inactive",IF($M196&lt;=0,"Out of Stock",IF($M196&lt;=$O196,"Reorder Now",IF($M196&lt;$N196,"Below Par","In Stock"))))),"")</f>
        <v/>
      </c>
      <c r="S196" s="33" t="n"/>
      <c r="T196" s="34">
        <f>IFERROR(IF($A196="","",IF($S196="","",$S196+Dashboard!$B$5)),"")</f>
        <v/>
      </c>
      <c r="U196" s="32">
        <f>IFERROR(IF($A196="","",IF($V196&lt;&gt;"Yes","Inactive",IF($S196="","Never Counted",IF($T196&lt;TODAY(),"Overdue",IF($T196&lt;=TODAY()+Dashboard!$B$6,"Due Soon","Current"))))),"")</f>
        <v/>
      </c>
      <c r="V196" s="27" t="n"/>
      <c r="W196" s="35" t="n"/>
    </row>
    <row r="197">
      <c r="A197" s="27" t="n"/>
      <c r="B197" s="27" t="n"/>
      <c r="C197" s="27" t="n"/>
      <c r="D197" s="27" t="n"/>
      <c r="E197" s="27" t="n"/>
      <c r="F197" s="27" t="n"/>
      <c r="G197" s="27" t="n"/>
      <c r="H197" s="28" t="n"/>
      <c r="I197" s="29" t="n"/>
      <c r="J197" s="30">
        <f>IFERROR(IF($A197="","",SUMIFS('Stock Movements'!$F$6:$F$505,'Stock Movements'!$C$6:$C$505,$A197,'Stock Movements'!$E$6:$E$505,"Receipt")),"")</f>
        <v/>
      </c>
      <c r="K197" s="30">
        <f>IFERROR(IF($A197="","",SUMIFS('Stock Movements'!$F$6:$F$505,'Stock Movements'!$C$6:$C$505,$A197,'Stock Movements'!$E$6:$E$505,"Issue")),"")</f>
        <v/>
      </c>
      <c r="L197" s="30">
        <f>IFERROR(IF($A197="","",SUMIFS('Stock Movements'!$G$6:$G$505,'Stock Movements'!$C$6:$C$505,$A197,'Stock Movements'!$E$6:$E$505,"Adjustment Increase")+SUMIFS('Stock Movements'!$G$6:$G$505,'Stock Movements'!$C$6:$C$505,$A197,'Stock Movements'!$E$6:$E$505,"Adjustment Decrease")),"")</f>
        <v/>
      </c>
      <c r="M197" s="30">
        <f>IFERROR(IF($A197="","",$I197+$J197-$K197+$L197),"")</f>
        <v/>
      </c>
      <c r="N197" s="29" t="n"/>
      <c r="O197" s="29" t="n"/>
      <c r="P197" s="30">
        <f>IFERROR(IF($A197="","",IF($V197&lt;&gt;"Yes",0,IF($M197&lt;=$O197,MAX(0,$N197-$M197),0))),"")</f>
        <v/>
      </c>
      <c r="Q197" s="31">
        <f>IFERROR(IF($A197="","",MAX(0,$M197)*$H197),"")</f>
        <v/>
      </c>
      <c r="R197" s="32">
        <f>IFERROR(IF($A197="","",IF($V197&lt;&gt;"Yes","Inactive",IF($M197&lt;=0,"Out of Stock",IF($M197&lt;=$O197,"Reorder Now",IF($M197&lt;$N197,"Below Par","In Stock"))))),"")</f>
        <v/>
      </c>
      <c r="S197" s="33" t="n"/>
      <c r="T197" s="34">
        <f>IFERROR(IF($A197="","",IF($S197="","",$S197+Dashboard!$B$5)),"")</f>
        <v/>
      </c>
      <c r="U197" s="32">
        <f>IFERROR(IF($A197="","",IF($V197&lt;&gt;"Yes","Inactive",IF($S197="","Never Counted",IF($T197&lt;TODAY(),"Overdue",IF($T197&lt;=TODAY()+Dashboard!$B$6,"Due Soon","Current"))))),"")</f>
        <v/>
      </c>
      <c r="V197" s="27" t="n"/>
      <c r="W197" s="35" t="n"/>
    </row>
    <row r="198">
      <c r="A198" s="27" t="n"/>
      <c r="B198" s="27" t="n"/>
      <c r="C198" s="27" t="n"/>
      <c r="D198" s="27" t="n"/>
      <c r="E198" s="27" t="n"/>
      <c r="F198" s="27" t="n"/>
      <c r="G198" s="27" t="n"/>
      <c r="H198" s="28" t="n"/>
      <c r="I198" s="29" t="n"/>
      <c r="J198" s="30">
        <f>IFERROR(IF($A198="","",SUMIFS('Stock Movements'!$F$6:$F$505,'Stock Movements'!$C$6:$C$505,$A198,'Stock Movements'!$E$6:$E$505,"Receipt")),"")</f>
        <v/>
      </c>
      <c r="K198" s="30">
        <f>IFERROR(IF($A198="","",SUMIFS('Stock Movements'!$F$6:$F$505,'Stock Movements'!$C$6:$C$505,$A198,'Stock Movements'!$E$6:$E$505,"Issue")),"")</f>
        <v/>
      </c>
      <c r="L198" s="30">
        <f>IFERROR(IF($A198="","",SUMIFS('Stock Movements'!$G$6:$G$505,'Stock Movements'!$C$6:$C$505,$A198,'Stock Movements'!$E$6:$E$505,"Adjustment Increase")+SUMIFS('Stock Movements'!$G$6:$G$505,'Stock Movements'!$C$6:$C$505,$A198,'Stock Movements'!$E$6:$E$505,"Adjustment Decrease")),"")</f>
        <v/>
      </c>
      <c r="M198" s="30">
        <f>IFERROR(IF($A198="","",$I198+$J198-$K198+$L198),"")</f>
        <v/>
      </c>
      <c r="N198" s="29" t="n"/>
      <c r="O198" s="29" t="n"/>
      <c r="P198" s="30">
        <f>IFERROR(IF($A198="","",IF($V198&lt;&gt;"Yes",0,IF($M198&lt;=$O198,MAX(0,$N198-$M198),0))),"")</f>
        <v/>
      </c>
      <c r="Q198" s="31">
        <f>IFERROR(IF($A198="","",MAX(0,$M198)*$H198),"")</f>
        <v/>
      </c>
      <c r="R198" s="32">
        <f>IFERROR(IF($A198="","",IF($V198&lt;&gt;"Yes","Inactive",IF($M198&lt;=0,"Out of Stock",IF($M198&lt;=$O198,"Reorder Now",IF($M198&lt;$N198,"Below Par","In Stock"))))),"")</f>
        <v/>
      </c>
      <c r="S198" s="33" t="n"/>
      <c r="T198" s="34">
        <f>IFERROR(IF($A198="","",IF($S198="","",$S198+Dashboard!$B$5)),"")</f>
        <v/>
      </c>
      <c r="U198" s="32">
        <f>IFERROR(IF($A198="","",IF($V198&lt;&gt;"Yes","Inactive",IF($S198="","Never Counted",IF($T198&lt;TODAY(),"Overdue",IF($T198&lt;=TODAY()+Dashboard!$B$6,"Due Soon","Current"))))),"")</f>
        <v/>
      </c>
      <c r="V198" s="27" t="n"/>
      <c r="W198" s="35" t="n"/>
    </row>
    <row r="199">
      <c r="A199" s="27" t="n"/>
      <c r="B199" s="27" t="n"/>
      <c r="C199" s="27" t="n"/>
      <c r="D199" s="27" t="n"/>
      <c r="E199" s="27" t="n"/>
      <c r="F199" s="27" t="n"/>
      <c r="G199" s="27" t="n"/>
      <c r="H199" s="28" t="n"/>
      <c r="I199" s="29" t="n"/>
      <c r="J199" s="30">
        <f>IFERROR(IF($A199="","",SUMIFS('Stock Movements'!$F$6:$F$505,'Stock Movements'!$C$6:$C$505,$A199,'Stock Movements'!$E$6:$E$505,"Receipt")),"")</f>
        <v/>
      </c>
      <c r="K199" s="30">
        <f>IFERROR(IF($A199="","",SUMIFS('Stock Movements'!$F$6:$F$505,'Stock Movements'!$C$6:$C$505,$A199,'Stock Movements'!$E$6:$E$505,"Issue")),"")</f>
        <v/>
      </c>
      <c r="L199" s="30">
        <f>IFERROR(IF($A199="","",SUMIFS('Stock Movements'!$G$6:$G$505,'Stock Movements'!$C$6:$C$505,$A199,'Stock Movements'!$E$6:$E$505,"Adjustment Increase")+SUMIFS('Stock Movements'!$G$6:$G$505,'Stock Movements'!$C$6:$C$505,$A199,'Stock Movements'!$E$6:$E$505,"Adjustment Decrease")),"")</f>
        <v/>
      </c>
      <c r="M199" s="30">
        <f>IFERROR(IF($A199="","",$I199+$J199-$K199+$L199),"")</f>
        <v/>
      </c>
      <c r="N199" s="29" t="n"/>
      <c r="O199" s="29" t="n"/>
      <c r="P199" s="30">
        <f>IFERROR(IF($A199="","",IF($V199&lt;&gt;"Yes",0,IF($M199&lt;=$O199,MAX(0,$N199-$M199),0))),"")</f>
        <v/>
      </c>
      <c r="Q199" s="31">
        <f>IFERROR(IF($A199="","",MAX(0,$M199)*$H199),"")</f>
        <v/>
      </c>
      <c r="R199" s="32">
        <f>IFERROR(IF($A199="","",IF($V199&lt;&gt;"Yes","Inactive",IF($M199&lt;=0,"Out of Stock",IF($M199&lt;=$O199,"Reorder Now",IF($M199&lt;$N199,"Below Par","In Stock"))))),"")</f>
        <v/>
      </c>
      <c r="S199" s="33" t="n"/>
      <c r="T199" s="34">
        <f>IFERROR(IF($A199="","",IF($S199="","",$S199+Dashboard!$B$5)),"")</f>
        <v/>
      </c>
      <c r="U199" s="32">
        <f>IFERROR(IF($A199="","",IF($V199&lt;&gt;"Yes","Inactive",IF($S199="","Never Counted",IF($T199&lt;TODAY(),"Overdue",IF($T199&lt;=TODAY()+Dashboard!$B$6,"Due Soon","Current"))))),"")</f>
        <v/>
      </c>
      <c r="V199" s="27" t="n"/>
      <c r="W199" s="35" t="n"/>
    </row>
    <row r="200">
      <c r="A200" s="27" t="n"/>
      <c r="B200" s="27" t="n"/>
      <c r="C200" s="27" t="n"/>
      <c r="D200" s="27" t="n"/>
      <c r="E200" s="27" t="n"/>
      <c r="F200" s="27" t="n"/>
      <c r="G200" s="27" t="n"/>
      <c r="H200" s="28" t="n"/>
      <c r="I200" s="29" t="n"/>
      <c r="J200" s="30">
        <f>IFERROR(IF($A200="","",SUMIFS('Stock Movements'!$F$6:$F$505,'Stock Movements'!$C$6:$C$505,$A200,'Stock Movements'!$E$6:$E$505,"Receipt")),"")</f>
        <v/>
      </c>
      <c r="K200" s="30">
        <f>IFERROR(IF($A200="","",SUMIFS('Stock Movements'!$F$6:$F$505,'Stock Movements'!$C$6:$C$505,$A200,'Stock Movements'!$E$6:$E$505,"Issue")),"")</f>
        <v/>
      </c>
      <c r="L200" s="30">
        <f>IFERROR(IF($A200="","",SUMIFS('Stock Movements'!$G$6:$G$505,'Stock Movements'!$C$6:$C$505,$A200,'Stock Movements'!$E$6:$E$505,"Adjustment Increase")+SUMIFS('Stock Movements'!$G$6:$G$505,'Stock Movements'!$C$6:$C$505,$A200,'Stock Movements'!$E$6:$E$505,"Adjustment Decrease")),"")</f>
        <v/>
      </c>
      <c r="M200" s="30">
        <f>IFERROR(IF($A200="","",$I200+$J200-$K200+$L200),"")</f>
        <v/>
      </c>
      <c r="N200" s="29" t="n"/>
      <c r="O200" s="29" t="n"/>
      <c r="P200" s="30">
        <f>IFERROR(IF($A200="","",IF($V200&lt;&gt;"Yes",0,IF($M200&lt;=$O200,MAX(0,$N200-$M200),0))),"")</f>
        <v/>
      </c>
      <c r="Q200" s="31">
        <f>IFERROR(IF($A200="","",MAX(0,$M200)*$H200),"")</f>
        <v/>
      </c>
      <c r="R200" s="32">
        <f>IFERROR(IF($A200="","",IF($V200&lt;&gt;"Yes","Inactive",IF($M200&lt;=0,"Out of Stock",IF($M200&lt;=$O200,"Reorder Now",IF($M200&lt;$N200,"Below Par","In Stock"))))),"")</f>
        <v/>
      </c>
      <c r="S200" s="33" t="n"/>
      <c r="T200" s="34">
        <f>IFERROR(IF($A200="","",IF($S200="","",$S200+Dashboard!$B$5)),"")</f>
        <v/>
      </c>
      <c r="U200" s="32">
        <f>IFERROR(IF($A200="","",IF($V200&lt;&gt;"Yes","Inactive",IF($S200="","Never Counted",IF($T200&lt;TODAY(),"Overdue",IF($T200&lt;=TODAY()+Dashboard!$B$6,"Due Soon","Current"))))),"")</f>
        <v/>
      </c>
      <c r="V200" s="27" t="n"/>
      <c r="W200" s="35" t="n"/>
    </row>
    <row r="201">
      <c r="A201" s="27" t="n"/>
      <c r="B201" s="27" t="n"/>
      <c r="C201" s="27" t="n"/>
      <c r="D201" s="27" t="n"/>
      <c r="E201" s="27" t="n"/>
      <c r="F201" s="27" t="n"/>
      <c r="G201" s="27" t="n"/>
      <c r="H201" s="28" t="n"/>
      <c r="I201" s="29" t="n"/>
      <c r="J201" s="30">
        <f>IFERROR(IF($A201="","",SUMIFS('Stock Movements'!$F$6:$F$505,'Stock Movements'!$C$6:$C$505,$A201,'Stock Movements'!$E$6:$E$505,"Receipt")),"")</f>
        <v/>
      </c>
      <c r="K201" s="30">
        <f>IFERROR(IF($A201="","",SUMIFS('Stock Movements'!$F$6:$F$505,'Stock Movements'!$C$6:$C$505,$A201,'Stock Movements'!$E$6:$E$505,"Issue")),"")</f>
        <v/>
      </c>
      <c r="L201" s="30">
        <f>IFERROR(IF($A201="","",SUMIFS('Stock Movements'!$G$6:$G$505,'Stock Movements'!$C$6:$C$505,$A201,'Stock Movements'!$E$6:$E$505,"Adjustment Increase")+SUMIFS('Stock Movements'!$G$6:$G$505,'Stock Movements'!$C$6:$C$505,$A201,'Stock Movements'!$E$6:$E$505,"Adjustment Decrease")),"")</f>
        <v/>
      </c>
      <c r="M201" s="30">
        <f>IFERROR(IF($A201="","",$I201+$J201-$K201+$L201),"")</f>
        <v/>
      </c>
      <c r="N201" s="29" t="n"/>
      <c r="O201" s="29" t="n"/>
      <c r="P201" s="30">
        <f>IFERROR(IF($A201="","",IF($V201&lt;&gt;"Yes",0,IF($M201&lt;=$O201,MAX(0,$N201-$M201),0))),"")</f>
        <v/>
      </c>
      <c r="Q201" s="31">
        <f>IFERROR(IF($A201="","",MAX(0,$M201)*$H201),"")</f>
        <v/>
      </c>
      <c r="R201" s="32">
        <f>IFERROR(IF($A201="","",IF($V201&lt;&gt;"Yes","Inactive",IF($M201&lt;=0,"Out of Stock",IF($M201&lt;=$O201,"Reorder Now",IF($M201&lt;$N201,"Below Par","In Stock"))))),"")</f>
        <v/>
      </c>
      <c r="S201" s="33" t="n"/>
      <c r="T201" s="34">
        <f>IFERROR(IF($A201="","",IF($S201="","",$S201+Dashboard!$B$5)),"")</f>
        <v/>
      </c>
      <c r="U201" s="32">
        <f>IFERROR(IF($A201="","",IF($V201&lt;&gt;"Yes","Inactive",IF($S201="","Never Counted",IF($T201&lt;TODAY(),"Overdue",IF($T201&lt;=TODAY()+Dashboard!$B$6,"Due Soon","Current"))))),"")</f>
        <v/>
      </c>
      <c r="V201" s="27" t="n"/>
      <c r="W201" s="35" t="n"/>
    </row>
    <row r="202">
      <c r="A202" s="27" t="n"/>
      <c r="B202" s="27" t="n"/>
      <c r="C202" s="27" t="n"/>
      <c r="D202" s="27" t="n"/>
      <c r="E202" s="27" t="n"/>
      <c r="F202" s="27" t="n"/>
      <c r="G202" s="27" t="n"/>
      <c r="H202" s="28" t="n"/>
      <c r="I202" s="29" t="n"/>
      <c r="J202" s="30">
        <f>IFERROR(IF($A202="","",SUMIFS('Stock Movements'!$F$6:$F$505,'Stock Movements'!$C$6:$C$505,$A202,'Stock Movements'!$E$6:$E$505,"Receipt")),"")</f>
        <v/>
      </c>
      <c r="K202" s="30">
        <f>IFERROR(IF($A202="","",SUMIFS('Stock Movements'!$F$6:$F$505,'Stock Movements'!$C$6:$C$505,$A202,'Stock Movements'!$E$6:$E$505,"Issue")),"")</f>
        <v/>
      </c>
      <c r="L202" s="30">
        <f>IFERROR(IF($A202="","",SUMIFS('Stock Movements'!$G$6:$G$505,'Stock Movements'!$C$6:$C$505,$A202,'Stock Movements'!$E$6:$E$505,"Adjustment Increase")+SUMIFS('Stock Movements'!$G$6:$G$505,'Stock Movements'!$C$6:$C$505,$A202,'Stock Movements'!$E$6:$E$505,"Adjustment Decrease")),"")</f>
        <v/>
      </c>
      <c r="M202" s="30">
        <f>IFERROR(IF($A202="","",$I202+$J202-$K202+$L202),"")</f>
        <v/>
      </c>
      <c r="N202" s="29" t="n"/>
      <c r="O202" s="29" t="n"/>
      <c r="P202" s="30">
        <f>IFERROR(IF($A202="","",IF($V202&lt;&gt;"Yes",0,IF($M202&lt;=$O202,MAX(0,$N202-$M202),0))),"")</f>
        <v/>
      </c>
      <c r="Q202" s="31">
        <f>IFERROR(IF($A202="","",MAX(0,$M202)*$H202),"")</f>
        <v/>
      </c>
      <c r="R202" s="32">
        <f>IFERROR(IF($A202="","",IF($V202&lt;&gt;"Yes","Inactive",IF($M202&lt;=0,"Out of Stock",IF($M202&lt;=$O202,"Reorder Now",IF($M202&lt;$N202,"Below Par","In Stock"))))),"")</f>
        <v/>
      </c>
      <c r="S202" s="33" t="n"/>
      <c r="T202" s="34">
        <f>IFERROR(IF($A202="","",IF($S202="","",$S202+Dashboard!$B$5)),"")</f>
        <v/>
      </c>
      <c r="U202" s="32">
        <f>IFERROR(IF($A202="","",IF($V202&lt;&gt;"Yes","Inactive",IF($S202="","Never Counted",IF($T202&lt;TODAY(),"Overdue",IF($T202&lt;=TODAY()+Dashboard!$B$6,"Due Soon","Current"))))),"")</f>
        <v/>
      </c>
      <c r="V202" s="27" t="n"/>
      <c r="W202" s="35" t="n"/>
    </row>
    <row r="203">
      <c r="A203" s="27" t="n"/>
      <c r="B203" s="27" t="n"/>
      <c r="C203" s="27" t="n"/>
      <c r="D203" s="27" t="n"/>
      <c r="E203" s="27" t="n"/>
      <c r="F203" s="27" t="n"/>
      <c r="G203" s="27" t="n"/>
      <c r="H203" s="28" t="n"/>
      <c r="I203" s="29" t="n"/>
      <c r="J203" s="30">
        <f>IFERROR(IF($A203="","",SUMIFS('Stock Movements'!$F$6:$F$505,'Stock Movements'!$C$6:$C$505,$A203,'Stock Movements'!$E$6:$E$505,"Receipt")),"")</f>
        <v/>
      </c>
      <c r="K203" s="30">
        <f>IFERROR(IF($A203="","",SUMIFS('Stock Movements'!$F$6:$F$505,'Stock Movements'!$C$6:$C$505,$A203,'Stock Movements'!$E$6:$E$505,"Issue")),"")</f>
        <v/>
      </c>
      <c r="L203" s="30">
        <f>IFERROR(IF($A203="","",SUMIFS('Stock Movements'!$G$6:$G$505,'Stock Movements'!$C$6:$C$505,$A203,'Stock Movements'!$E$6:$E$505,"Adjustment Increase")+SUMIFS('Stock Movements'!$G$6:$G$505,'Stock Movements'!$C$6:$C$505,$A203,'Stock Movements'!$E$6:$E$505,"Adjustment Decrease")),"")</f>
        <v/>
      </c>
      <c r="M203" s="30">
        <f>IFERROR(IF($A203="","",$I203+$J203-$K203+$L203),"")</f>
        <v/>
      </c>
      <c r="N203" s="29" t="n"/>
      <c r="O203" s="29" t="n"/>
      <c r="P203" s="30">
        <f>IFERROR(IF($A203="","",IF($V203&lt;&gt;"Yes",0,IF($M203&lt;=$O203,MAX(0,$N203-$M203),0))),"")</f>
        <v/>
      </c>
      <c r="Q203" s="31">
        <f>IFERROR(IF($A203="","",MAX(0,$M203)*$H203),"")</f>
        <v/>
      </c>
      <c r="R203" s="32">
        <f>IFERROR(IF($A203="","",IF($V203&lt;&gt;"Yes","Inactive",IF($M203&lt;=0,"Out of Stock",IF($M203&lt;=$O203,"Reorder Now",IF($M203&lt;$N203,"Below Par","In Stock"))))),"")</f>
        <v/>
      </c>
      <c r="S203" s="33" t="n"/>
      <c r="T203" s="34">
        <f>IFERROR(IF($A203="","",IF($S203="","",$S203+Dashboard!$B$5)),"")</f>
        <v/>
      </c>
      <c r="U203" s="32">
        <f>IFERROR(IF($A203="","",IF($V203&lt;&gt;"Yes","Inactive",IF($S203="","Never Counted",IF($T203&lt;TODAY(),"Overdue",IF($T203&lt;=TODAY()+Dashboard!$B$6,"Due Soon","Current"))))),"")</f>
        <v/>
      </c>
      <c r="V203" s="27" t="n"/>
      <c r="W203" s="35" t="n"/>
    </row>
    <row r="204">
      <c r="A204" s="27" t="n"/>
      <c r="B204" s="27" t="n"/>
      <c r="C204" s="27" t="n"/>
      <c r="D204" s="27" t="n"/>
      <c r="E204" s="27" t="n"/>
      <c r="F204" s="27" t="n"/>
      <c r="G204" s="27" t="n"/>
      <c r="H204" s="28" t="n"/>
      <c r="I204" s="29" t="n"/>
      <c r="J204" s="30">
        <f>IFERROR(IF($A204="","",SUMIFS('Stock Movements'!$F$6:$F$505,'Stock Movements'!$C$6:$C$505,$A204,'Stock Movements'!$E$6:$E$505,"Receipt")),"")</f>
        <v/>
      </c>
      <c r="K204" s="30">
        <f>IFERROR(IF($A204="","",SUMIFS('Stock Movements'!$F$6:$F$505,'Stock Movements'!$C$6:$C$505,$A204,'Stock Movements'!$E$6:$E$505,"Issue")),"")</f>
        <v/>
      </c>
      <c r="L204" s="30">
        <f>IFERROR(IF($A204="","",SUMIFS('Stock Movements'!$G$6:$G$505,'Stock Movements'!$C$6:$C$505,$A204,'Stock Movements'!$E$6:$E$505,"Adjustment Increase")+SUMIFS('Stock Movements'!$G$6:$G$505,'Stock Movements'!$C$6:$C$505,$A204,'Stock Movements'!$E$6:$E$505,"Adjustment Decrease")),"")</f>
        <v/>
      </c>
      <c r="M204" s="30">
        <f>IFERROR(IF($A204="","",$I204+$J204-$K204+$L204),"")</f>
        <v/>
      </c>
      <c r="N204" s="29" t="n"/>
      <c r="O204" s="29" t="n"/>
      <c r="P204" s="30">
        <f>IFERROR(IF($A204="","",IF($V204&lt;&gt;"Yes",0,IF($M204&lt;=$O204,MAX(0,$N204-$M204),0))),"")</f>
        <v/>
      </c>
      <c r="Q204" s="31">
        <f>IFERROR(IF($A204="","",MAX(0,$M204)*$H204),"")</f>
        <v/>
      </c>
      <c r="R204" s="32">
        <f>IFERROR(IF($A204="","",IF($V204&lt;&gt;"Yes","Inactive",IF($M204&lt;=0,"Out of Stock",IF($M204&lt;=$O204,"Reorder Now",IF($M204&lt;$N204,"Below Par","In Stock"))))),"")</f>
        <v/>
      </c>
      <c r="S204" s="33" t="n"/>
      <c r="T204" s="34">
        <f>IFERROR(IF($A204="","",IF($S204="","",$S204+Dashboard!$B$5)),"")</f>
        <v/>
      </c>
      <c r="U204" s="32">
        <f>IFERROR(IF($A204="","",IF($V204&lt;&gt;"Yes","Inactive",IF($S204="","Never Counted",IF($T204&lt;TODAY(),"Overdue",IF($T204&lt;=TODAY()+Dashboard!$B$6,"Due Soon","Current"))))),"")</f>
        <v/>
      </c>
      <c r="V204" s="27" t="n"/>
      <c r="W204" s="35" t="n"/>
    </row>
    <row r="205">
      <c r="A205" s="27" t="n"/>
      <c r="B205" s="27" t="n"/>
      <c r="C205" s="27" t="n"/>
      <c r="D205" s="27" t="n"/>
      <c r="E205" s="27" t="n"/>
      <c r="F205" s="27" t="n"/>
      <c r="G205" s="27" t="n"/>
      <c r="H205" s="28" t="n"/>
      <c r="I205" s="29" t="n"/>
      <c r="J205" s="30">
        <f>IFERROR(IF($A205="","",SUMIFS('Stock Movements'!$F$6:$F$505,'Stock Movements'!$C$6:$C$505,$A205,'Stock Movements'!$E$6:$E$505,"Receipt")),"")</f>
        <v/>
      </c>
      <c r="K205" s="30">
        <f>IFERROR(IF($A205="","",SUMIFS('Stock Movements'!$F$6:$F$505,'Stock Movements'!$C$6:$C$505,$A205,'Stock Movements'!$E$6:$E$505,"Issue")),"")</f>
        <v/>
      </c>
      <c r="L205" s="30">
        <f>IFERROR(IF($A205="","",SUMIFS('Stock Movements'!$G$6:$G$505,'Stock Movements'!$C$6:$C$505,$A205,'Stock Movements'!$E$6:$E$505,"Adjustment Increase")+SUMIFS('Stock Movements'!$G$6:$G$505,'Stock Movements'!$C$6:$C$505,$A205,'Stock Movements'!$E$6:$E$505,"Adjustment Decrease")),"")</f>
        <v/>
      </c>
      <c r="M205" s="30">
        <f>IFERROR(IF($A205="","",$I205+$J205-$K205+$L205),"")</f>
        <v/>
      </c>
      <c r="N205" s="29" t="n"/>
      <c r="O205" s="29" t="n"/>
      <c r="P205" s="30">
        <f>IFERROR(IF($A205="","",IF($V205&lt;&gt;"Yes",0,IF($M205&lt;=$O205,MAX(0,$N205-$M205),0))),"")</f>
        <v/>
      </c>
      <c r="Q205" s="31">
        <f>IFERROR(IF($A205="","",MAX(0,$M205)*$H205),"")</f>
        <v/>
      </c>
      <c r="R205" s="32">
        <f>IFERROR(IF($A205="","",IF($V205&lt;&gt;"Yes","Inactive",IF($M205&lt;=0,"Out of Stock",IF($M205&lt;=$O205,"Reorder Now",IF($M205&lt;$N205,"Below Par","In Stock"))))),"")</f>
        <v/>
      </c>
      <c r="S205" s="33" t="n"/>
      <c r="T205" s="34">
        <f>IFERROR(IF($A205="","",IF($S205="","",$S205+Dashboard!$B$5)),"")</f>
        <v/>
      </c>
      <c r="U205" s="32">
        <f>IFERROR(IF($A205="","",IF($V205&lt;&gt;"Yes","Inactive",IF($S205="","Never Counted",IF($T205&lt;TODAY(),"Overdue",IF($T205&lt;=TODAY()+Dashboard!$B$6,"Due Soon","Current"))))),"")</f>
        <v/>
      </c>
      <c r="V205" s="27" t="n"/>
      <c r="W205" s="35" t="n"/>
    </row>
  </sheetData>
  <autoFilter ref="A5:W205"/>
  <mergeCells count="2">
    <mergeCell ref="A2:W2"/>
    <mergeCell ref="A1:W1"/>
  </mergeCells>
  <conditionalFormatting sqref="A6:A205">
    <cfRule type="expression" priority="1" dxfId="0">
      <formula>AND(A6&lt;&gt;"",COUNTIF($A$6:$A$205,A6)&gt;1)</formula>
    </cfRule>
  </conditionalFormatting>
  <conditionalFormatting sqref="M6:M205">
    <cfRule type="cellIs" priority="2" operator="lessThan" dxfId="0">
      <formula>0</formula>
    </cfRule>
  </conditionalFormatting>
  <conditionalFormatting sqref="P6:P205">
    <cfRule type="cellIs" priority="3" operator="greaterThan" dxfId="1">
      <formula>0</formula>
    </cfRule>
  </conditionalFormatting>
  <conditionalFormatting sqref="U6:U205">
    <cfRule type="expression" priority="4" dxfId="1">
      <formula>U6="Overdue"</formula>
    </cfRule>
    <cfRule type="expression" priority="5" dxfId="2">
      <formula>U6="Due Soon"</formula>
    </cfRule>
  </conditionalFormatting>
  <conditionalFormatting sqref="Q6:Q205">
    <cfRule type="expression" priority="6" dxfId="5">
      <formula>AND(Q6&lt;&gt;"",Q6&gt;=Dashboard!$B$7)</formula>
    </cfRule>
  </conditionalFormatting>
  <dataValidations count="8">
    <dataValidation sqref="B6:B205" showDropDown="0" showInputMessage="0" showErrorMessage="0" allowBlank="0" type="list">
      <formula1>'Instructions'!$H$3:$H$11</formula1>
    </dataValidation>
    <dataValidation sqref="D6:D205" showDropDown="0" showInputMessage="0" showErrorMessage="0" allowBlank="0" type="list">
      <formula1>'Instructions'!$I$3:$I$10</formula1>
    </dataValidation>
    <dataValidation sqref="V6:V205" showDropDown="0" showInputMessage="0" showErrorMessage="0" allowBlank="0" type="list">
      <formula1>'Instructions'!$M$3:$M$4</formula1>
    </dataValidation>
    <dataValidation sqref="H6:H205" showDropDown="0" showInputMessage="0" showErrorMessage="0" allowBlank="0" type="decimal" operator="greaterThanOrEqual">
      <formula1>0</formula1>
    </dataValidation>
    <dataValidation sqref="I6:I205" showDropDown="0" showInputMessage="0" showErrorMessage="0" allowBlank="0" type="decimal" operator="greaterThanOrEqual">
      <formula1>0</formula1>
    </dataValidation>
    <dataValidation sqref="N6:N205" showDropDown="0" showInputMessage="0" showErrorMessage="0" allowBlank="0" type="decimal" operator="greaterThanOrEqual">
      <formula1>0</formula1>
    </dataValidation>
    <dataValidation sqref="O6:O205" showDropDown="0" showInputMessage="0" showErrorMessage="0" allowBlank="0" type="decimal" operator="greaterThanOrEqual">
      <formula1>0</formula1>
    </dataValidation>
    <dataValidation sqref="S6:S205" showDropDown="0" showInputMessage="0" showErrorMessage="0" allowBlank="0" type="date" operator="between">
      <formula1>DATE(2020,1,1)</formula1>
      <formula2>DATE(2035,12,31)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505"/>
  <sheetViews>
    <sheetView showGridLines="0" zoomScale="70" zoomScaleNormal="7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31" customWidth="1" min="4" max="4"/>
    <col width="23" customWidth="1" min="5" max="5"/>
    <col width="13" customWidth="1" min="6" max="6"/>
    <col width="17" customWidth="1" min="7" max="7"/>
    <col width="16" customWidth="1" min="8" max="8"/>
    <col width="17" customWidth="1" min="9" max="9"/>
    <col width="22" customWidth="1" min="10" max="10"/>
    <col width="29" customWidth="1" min="11" max="11"/>
    <col width="19" customWidth="1" min="12" max="12"/>
    <col width="19" customWidth="1" min="13" max="13"/>
    <col width="36" customWidth="1" min="14" max="14"/>
  </cols>
  <sheetData>
    <row r="1" ht="27" customHeight="1">
      <c r="A1" s="1" t="inlineStr">
        <is>
          <t>Stock Movements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2" t="n"/>
    </row>
    <row r="2" ht="34" customHeight="1">
      <c r="A2" s="26" t="inlineStr">
        <is>
          <t>Enter every stock receipt, issue, and approved adjustment as a separate row. Enter quantities as positive numbers; the Signed Quantity formula applies the correct direction.</t>
        </is>
      </c>
    </row>
    <row r="5" ht="34" customHeight="1">
      <c r="A5" s="17" t="inlineStr">
        <is>
          <t>Movement ID</t>
        </is>
      </c>
      <c r="B5" s="17" t="inlineStr">
        <is>
          <t>Movement Date</t>
        </is>
      </c>
      <c r="C5" s="17" t="inlineStr">
        <is>
          <t>Amenity ID</t>
        </is>
      </c>
      <c r="D5" s="17" t="inlineStr">
        <is>
          <t>Item Name</t>
        </is>
      </c>
      <c r="E5" s="17" t="inlineStr">
        <is>
          <t>Movement Type</t>
        </is>
      </c>
      <c r="F5" s="17" t="inlineStr">
        <is>
          <t>Quantity</t>
        </is>
      </c>
      <c r="G5" s="17" t="inlineStr">
        <is>
          <t>Signed Quantity</t>
        </is>
      </c>
      <c r="H5" s="17" t="inlineStr">
        <is>
          <t>Unit Cost Used</t>
        </is>
      </c>
      <c r="I5" s="17" t="inlineStr">
        <is>
          <t>Extended Value</t>
        </is>
      </c>
      <c r="J5" s="17" t="inlineStr">
        <is>
          <t>Department</t>
        </is>
      </c>
      <c r="K5" s="17" t="inlineStr">
        <is>
          <t>Storage Location</t>
        </is>
      </c>
      <c r="L5" s="17" t="inlineStr">
        <is>
          <t>Reference Number</t>
        </is>
      </c>
      <c r="M5" s="17" t="inlineStr">
        <is>
          <t>Entered By</t>
        </is>
      </c>
      <c r="N5" s="17" t="inlineStr">
        <is>
          <t>Notes</t>
        </is>
      </c>
    </row>
    <row r="6">
      <c r="A6" s="27" t="inlineStr">
        <is>
          <t>MOV-260001</t>
        </is>
      </c>
      <c r="B6" s="33" t="n">
        <v>46027</v>
      </c>
      <c r="C6" s="27" t="inlineStr">
        <is>
          <t>AMN-1001</t>
        </is>
      </c>
      <c r="D6" s="32">
        <f>IFERROR(IF($C6="","",INDEX('Amenity Inventory'!$C$6:$C$205,MATCH($C6,'Amenity Inventory'!$A$6:$A$205,0))),"Amenity ID Not Found")</f>
        <v/>
      </c>
      <c r="E6" s="27" t="inlineStr">
        <is>
          <t>Receipt</t>
        </is>
      </c>
      <c r="F6" s="29" t="n">
        <v>8</v>
      </c>
      <c r="G6" s="30">
        <f>IFERROR(IF(OR($C6="",$F6="",$E6=""),"",IF(OR($E6="Receipt",$E6="Adjustment Increase"),$F6,IF(OR($E6="Issue",$E6="Adjustment Decrease"),-$F6,0))),"")</f>
        <v/>
      </c>
      <c r="H6" s="28" t="n">
        <v>48</v>
      </c>
      <c r="I6" s="31">
        <f>IFERROR(IF($C6="","",$G6*IF($H6="",INDEX('Amenity Inventory'!$H$6:$H$205,MATCH($C6,'Amenity Inventory'!$A$6:$A$205,0)),$H6)),"")</f>
        <v/>
      </c>
      <c r="J6" s="27" t="inlineStr">
        <is>
          <t>Purchasing</t>
        </is>
      </c>
      <c r="K6" s="27" t="inlineStr">
        <is>
          <t>Housekeeping Main Storeroom</t>
        </is>
      </c>
      <c r="L6" s="27" t="inlineStr">
        <is>
          <t>PO-260104</t>
        </is>
      </c>
      <c r="M6" s="27" t="inlineStr">
        <is>
          <t>Maria Lopez</t>
        </is>
      </c>
      <c r="N6" s="35" t="inlineStr">
        <is>
          <t>Opening-month delivery</t>
        </is>
      </c>
    </row>
    <row r="7">
      <c r="A7" s="27" t="inlineStr">
        <is>
          <t>MOV-260002</t>
        </is>
      </c>
      <c r="B7" s="33" t="n">
        <v>46030</v>
      </c>
      <c r="C7" s="27" t="inlineStr">
        <is>
          <t>AMN-1001</t>
        </is>
      </c>
      <c r="D7" s="32">
        <f>IFERROR(IF($C7="","",INDEX('Amenity Inventory'!$C$6:$C$205,MATCH($C7,'Amenity Inventory'!$A$6:$A$205,0))),"Amenity ID Not Found")</f>
        <v/>
      </c>
      <c r="E7" s="27" t="inlineStr">
        <is>
          <t>Issue</t>
        </is>
      </c>
      <c r="F7" s="29" t="n">
        <v>12</v>
      </c>
      <c r="G7" s="30">
        <f>IFERROR(IF(OR($C7="",$F7="",$E7=""),"",IF(OR($E7="Receipt",$E7="Adjustment Increase"),$F7,IF(OR($E7="Issue",$E7="Adjustment Decrease"),-$F7,0))),"")</f>
        <v/>
      </c>
      <c r="H7" s="28" t="n"/>
      <c r="I7" s="31">
        <f>IFERROR(IF($C7="","",$G7*IF($H7="",INDEX('Amenity Inventory'!$H$6:$H$205,MATCH($C7,'Amenity Inventory'!$A$6:$A$205,0)),$H7)),"")</f>
        <v/>
      </c>
      <c r="J7" s="27" t="inlineStr">
        <is>
          <t>Housekeeping</t>
        </is>
      </c>
      <c r="K7" s="27" t="inlineStr">
        <is>
          <t>Housekeeping Main Storeroom</t>
        </is>
      </c>
      <c r="L7" s="27" t="inlineStr">
        <is>
          <t>HK-0108</t>
        </is>
      </c>
      <c r="M7" s="27" t="inlineStr">
        <is>
          <t>Jordan Reed</t>
        </is>
      </c>
      <c r="N7" s="35" t="inlineStr">
        <is>
          <t>Released for room attendants</t>
        </is>
      </c>
    </row>
    <row r="8">
      <c r="A8" s="27" t="inlineStr">
        <is>
          <t>MOV-260003</t>
        </is>
      </c>
      <c r="B8" s="33" t="n">
        <v>46030</v>
      </c>
      <c r="C8" s="27" t="inlineStr">
        <is>
          <t>AMN-1002</t>
        </is>
      </c>
      <c r="D8" s="32">
        <f>IFERROR(IF($C8="","",INDEX('Amenity Inventory'!$C$6:$C$205,MATCH($C8,'Amenity Inventory'!$A$6:$A$205,0))),"Amenity ID Not Found")</f>
        <v/>
      </c>
      <c r="E8" s="27" t="inlineStr">
        <is>
          <t>Issue</t>
        </is>
      </c>
      <c r="F8" s="29" t="n">
        <v>10</v>
      </c>
      <c r="G8" s="30">
        <f>IFERROR(IF(OR($C8="",$F8="",$E8=""),"",IF(OR($E8="Receipt",$E8="Adjustment Increase"),$F8,IF(OR($E8="Issue",$E8="Adjustment Decrease"),-$F8,0))),"")</f>
        <v/>
      </c>
      <c r="H8" s="28" t="n"/>
      <c r="I8" s="31">
        <f>IFERROR(IF($C8="","",$G8*IF($H8="",INDEX('Amenity Inventory'!$H$6:$H$205,MATCH($C8,'Amenity Inventory'!$A$6:$A$205,0)),$H8)),"")</f>
        <v/>
      </c>
      <c r="J8" s="27" t="inlineStr">
        <is>
          <t>Housekeeping</t>
        </is>
      </c>
      <c r="K8" s="27" t="inlineStr">
        <is>
          <t>Housekeeping Main Storeroom</t>
        </is>
      </c>
      <c r="L8" s="27" t="inlineStr">
        <is>
          <t>HK-0108</t>
        </is>
      </c>
      <c r="M8" s="27" t="inlineStr">
        <is>
          <t>Jordan Reed</t>
        </is>
      </c>
      <c r="N8" s="35" t="inlineStr">
        <is>
          <t>Released for room attendants</t>
        </is>
      </c>
    </row>
    <row r="9">
      <c r="A9" s="27" t="inlineStr">
        <is>
          <t>MOV-260004</t>
        </is>
      </c>
      <c r="B9" s="33" t="n">
        <v>46031</v>
      </c>
      <c r="C9" s="27" t="inlineStr">
        <is>
          <t>AMN-1004</t>
        </is>
      </c>
      <c r="D9" s="32">
        <f>IFERROR(IF($C9="","",INDEX('Amenity Inventory'!$C$6:$C$205,MATCH($C9,'Amenity Inventory'!$A$6:$A$205,0))),"Amenity ID Not Found")</f>
        <v/>
      </c>
      <c r="E9" s="27" t="inlineStr">
        <is>
          <t>Issue</t>
        </is>
      </c>
      <c r="F9" s="29" t="n">
        <v>4</v>
      </c>
      <c r="G9" s="30">
        <f>IFERROR(IF(OR($C9="",$F9="",$E9=""),"",IF(OR($E9="Receipt",$E9="Adjustment Increase"),$F9,IF(OR($E9="Issue",$E9="Adjustment Decrease"),-$F9,0))),"")</f>
        <v/>
      </c>
      <c r="H9" s="28" t="n"/>
      <c r="I9" s="31">
        <f>IFERROR(IF($C9="","",$G9*IF($H9="",INDEX('Amenity Inventory'!$H$6:$H$205,MATCH($C9,'Amenity Inventory'!$A$6:$A$205,0)),$H9)),"")</f>
        <v/>
      </c>
      <c r="J9" s="27" t="inlineStr">
        <is>
          <t>Housekeeping</t>
        </is>
      </c>
      <c r="K9" s="27" t="inlineStr">
        <is>
          <t>Floor 2 Linen Room</t>
        </is>
      </c>
      <c r="L9" s="27" t="inlineStr">
        <is>
          <t>HK-0109</t>
        </is>
      </c>
      <c r="M9" s="27" t="inlineStr">
        <is>
          <t>Denise Carter</t>
        </is>
      </c>
      <c r="N9" s="35" t="inlineStr">
        <is>
          <t>Floor supply restock</t>
        </is>
      </c>
    </row>
    <row r="10">
      <c r="A10" s="27" t="inlineStr">
        <is>
          <t>MOV-260005</t>
        </is>
      </c>
      <c r="B10" s="33" t="n">
        <v>46033</v>
      </c>
      <c r="C10" s="27" t="inlineStr">
        <is>
          <t>AMN-1006</t>
        </is>
      </c>
      <c r="D10" s="32">
        <f>IFERROR(IF($C10="","",INDEX('Amenity Inventory'!$C$6:$C$205,MATCH($C10,'Amenity Inventory'!$A$6:$A$205,0))),"Amenity ID Not Found")</f>
        <v/>
      </c>
      <c r="E10" s="27" t="inlineStr">
        <is>
          <t>Issue</t>
        </is>
      </c>
      <c r="F10" s="29" t="n">
        <v>3</v>
      </c>
      <c r="G10" s="30">
        <f>IFERROR(IF(OR($C10="",$F10="",$E10=""),"",IF(OR($E10="Receipt",$E10="Adjustment Increase"),$F10,IF(OR($E10="Issue",$E10="Adjustment Decrease"),-$F10,0))),"")</f>
        <v/>
      </c>
      <c r="H10" s="28" t="n"/>
      <c r="I10" s="31">
        <f>IFERROR(IF($C10="","",$G10*IF($H10="",INDEX('Amenity Inventory'!$H$6:$H$205,MATCH($C10,'Amenity Inventory'!$A$6:$A$205,0)),$H10)),"")</f>
        <v/>
      </c>
      <c r="J10" s="27" t="inlineStr">
        <is>
          <t>Housekeeping</t>
        </is>
      </c>
      <c r="K10" s="27" t="inlineStr">
        <is>
          <t>Breakfast Storage</t>
        </is>
      </c>
      <c r="L10" s="27" t="inlineStr">
        <is>
          <t>HK-0111</t>
        </is>
      </c>
      <c r="M10" s="27" t="inlineStr">
        <is>
          <t>Jordan Reed</t>
        </is>
      </c>
      <c r="N10" s="35" t="inlineStr">
        <is>
          <t>Guest room coffee restock</t>
        </is>
      </c>
    </row>
    <row r="11">
      <c r="A11" s="27" t="inlineStr">
        <is>
          <t>MOV-260006</t>
        </is>
      </c>
      <c r="B11" s="33" t="n">
        <v>46035</v>
      </c>
      <c r="C11" s="27" t="inlineStr">
        <is>
          <t>AMN-1008</t>
        </is>
      </c>
      <c r="D11" s="32">
        <f>IFERROR(IF($C11="","",INDEX('Amenity Inventory'!$C$6:$C$205,MATCH($C11,'Amenity Inventory'!$A$6:$A$205,0))),"Amenity ID Not Found")</f>
        <v/>
      </c>
      <c r="E11" s="27" t="inlineStr">
        <is>
          <t>Issue</t>
        </is>
      </c>
      <c r="F11" s="29" t="n">
        <v>2</v>
      </c>
      <c r="G11" s="30">
        <f>IFERROR(IF(OR($C11="",$F11="",$E11=""),"",IF(OR($E11="Receipt",$E11="Adjustment Increase"),$F11,IF(OR($E11="Issue",$E11="Adjustment Decrease"),-$F11,0))),"")</f>
        <v/>
      </c>
      <c r="H11" s="28" t="n"/>
      <c r="I11" s="31">
        <f>IFERROR(IF($C11="","",$G11*IF($H11="",INDEX('Amenity Inventory'!$H$6:$H$205,MATCH($C11,'Amenity Inventory'!$A$6:$A$205,0)),$H11)),"")</f>
        <v/>
      </c>
      <c r="J11" s="27" t="inlineStr">
        <is>
          <t>Front Desk</t>
        </is>
      </c>
      <c r="K11" s="27" t="inlineStr">
        <is>
          <t>Front Desk Back Office</t>
        </is>
      </c>
      <c r="L11" s="27" t="inlineStr">
        <is>
          <t>FD-0113</t>
        </is>
      </c>
      <c r="M11" s="27" t="inlineStr">
        <is>
          <t>Alex Morgan</t>
        </is>
      </c>
      <c r="N11" s="35" t="inlineStr">
        <is>
          <t>Guest-request kits</t>
        </is>
      </c>
    </row>
    <row r="12">
      <c r="A12" s="27" t="inlineStr">
        <is>
          <t>MOV-260007</t>
        </is>
      </c>
      <c r="B12" s="33" t="n">
        <v>46036</v>
      </c>
      <c r="C12" s="27" t="inlineStr">
        <is>
          <t>AMN-1009</t>
        </is>
      </c>
      <c r="D12" s="32">
        <f>IFERROR(IF($C12="","",INDEX('Amenity Inventory'!$C$6:$C$205,MATCH($C12,'Amenity Inventory'!$A$6:$A$205,0))),"Amenity ID Not Found")</f>
        <v/>
      </c>
      <c r="E12" s="27" t="inlineStr">
        <is>
          <t>Adjustment Decrease</t>
        </is>
      </c>
      <c r="F12" s="29" t="n">
        <v>6</v>
      </c>
      <c r="G12" s="30">
        <f>IFERROR(IF(OR($C12="",$F12="",$E12=""),"",IF(OR($E12="Receipt",$E12="Adjustment Increase"),$F12,IF(OR($E12="Issue",$E12="Adjustment Decrease"),-$F12,0))),"")</f>
        <v/>
      </c>
      <c r="H12" s="28" t="n"/>
      <c r="I12" s="31">
        <f>IFERROR(IF($C12="","",$G12*IF($H12="",INDEX('Amenity Inventory'!$H$6:$H$205,MATCH($C12,'Amenity Inventory'!$A$6:$A$205,0)),$H12)),"")</f>
        <v/>
      </c>
      <c r="J12" s="27" t="inlineStr">
        <is>
          <t>Pool and Recreation</t>
        </is>
      </c>
      <c r="K12" s="27" t="inlineStr">
        <is>
          <t>Pool Linen Room</t>
        </is>
      </c>
      <c r="L12" s="27" t="inlineStr">
        <is>
          <t>CNT-0114</t>
        </is>
      </c>
      <c r="M12" s="27" t="inlineStr">
        <is>
          <t>Taylor Brooks</t>
        </is>
      </c>
      <c r="N12" s="35" t="inlineStr">
        <is>
          <t>Damaged towels removed after count</t>
        </is>
      </c>
    </row>
    <row r="13">
      <c r="A13" s="27" t="inlineStr">
        <is>
          <t>MOV-260008</t>
        </is>
      </c>
      <c r="B13" s="33" t="n">
        <v>46038</v>
      </c>
      <c r="C13" s="27" t="inlineStr">
        <is>
          <t>AMN-1010</t>
        </is>
      </c>
      <c r="D13" s="32">
        <f>IFERROR(IF($C13="","",INDEX('Amenity Inventory'!$C$6:$C$205,MATCH($C13,'Amenity Inventory'!$A$6:$A$205,0))),"Amenity ID Not Found")</f>
        <v/>
      </c>
      <c r="E13" s="27" t="inlineStr">
        <is>
          <t>Issue</t>
        </is>
      </c>
      <c r="F13" s="29" t="n">
        <v>14</v>
      </c>
      <c r="G13" s="30">
        <f>IFERROR(IF(OR($C13="",$F13="",$E13=""),"",IF(OR($E13="Receipt",$E13="Adjustment Increase"),$F13,IF(OR($E13="Issue",$E13="Adjustment Decrease"),-$F13,0))),"")</f>
        <v/>
      </c>
      <c r="H13" s="28" t="n"/>
      <c r="I13" s="31">
        <f>IFERROR(IF($C13="","",$G13*IF($H13="",INDEX('Amenity Inventory'!$H$6:$H$205,MATCH($C13,'Amenity Inventory'!$A$6:$A$205,0)),$H13)),"")</f>
        <v/>
      </c>
      <c r="J13" s="27" t="inlineStr">
        <is>
          <t>Meetings and Events</t>
        </is>
      </c>
      <c r="K13" s="27" t="inlineStr">
        <is>
          <t>Banquet Beverage Storage</t>
        </is>
      </c>
      <c r="L13" s="27" t="inlineStr">
        <is>
          <t>EVT-26017</t>
        </is>
      </c>
      <c r="M13" s="27" t="inlineStr">
        <is>
          <t>Cameron Lee</t>
        </is>
      </c>
      <c r="N13" s="35" t="inlineStr">
        <is>
          <t>Water issued for meeting service</t>
        </is>
      </c>
    </row>
    <row r="14">
      <c r="A14" s="27" t="inlineStr">
        <is>
          <t>MOV-260009</t>
        </is>
      </c>
      <c r="B14" s="33" t="n">
        <v>46041</v>
      </c>
      <c r="C14" s="27" t="inlineStr">
        <is>
          <t>AMN-1005</t>
        </is>
      </c>
      <c r="D14" s="32">
        <f>IFERROR(IF($C14="","",INDEX('Amenity Inventory'!$C$6:$C$205,MATCH($C14,'Amenity Inventory'!$A$6:$A$205,0))),"Amenity ID Not Found")</f>
        <v/>
      </c>
      <c r="E14" s="27" t="inlineStr">
        <is>
          <t>Receipt</t>
        </is>
      </c>
      <c r="F14" s="29" t="n">
        <v>10</v>
      </c>
      <c r="G14" s="30">
        <f>IFERROR(IF(OR($C14="",$F14="",$E14=""),"",IF(OR($E14="Receipt",$E14="Adjustment Increase"),$F14,IF(OR($E14="Issue",$E14="Adjustment Decrease"),-$F14,0))),"")</f>
        <v/>
      </c>
      <c r="H14" s="28" t="n">
        <v>57.9</v>
      </c>
      <c r="I14" s="31">
        <f>IFERROR(IF($C14="","",$G14*IF($H14="",INDEX('Amenity Inventory'!$H$6:$H$205,MATCH($C14,'Amenity Inventory'!$A$6:$A$205,0)),$H14)),"")</f>
        <v/>
      </c>
      <c r="J14" s="27" t="inlineStr">
        <is>
          <t>Purchasing</t>
        </is>
      </c>
      <c r="K14" s="27" t="inlineStr">
        <is>
          <t>Housekeeping Main Storeroom</t>
        </is>
      </c>
      <c r="L14" s="27" t="inlineStr">
        <is>
          <t>PO-260118</t>
        </is>
      </c>
      <c r="M14" s="27" t="inlineStr">
        <is>
          <t>Maria Lopez</t>
        </is>
      </c>
      <c r="N14" s="35" t="inlineStr">
        <is>
          <t>Vendor delivery</t>
        </is>
      </c>
    </row>
    <row r="15">
      <c r="A15" s="27" t="inlineStr">
        <is>
          <t>MOV-260010</t>
        </is>
      </c>
      <c r="B15" s="33" t="n">
        <v>46043</v>
      </c>
      <c r="C15" s="27" t="inlineStr">
        <is>
          <t>AMN-1007</t>
        </is>
      </c>
      <c r="D15" s="32">
        <f>IFERROR(IF($C15="","",INDEX('Amenity Inventory'!$C$6:$C$205,MATCH($C15,'Amenity Inventory'!$A$6:$A$205,0))),"Amenity ID Not Found")</f>
        <v/>
      </c>
      <c r="E15" s="27" t="inlineStr">
        <is>
          <t>Adjustment Increase</t>
        </is>
      </c>
      <c r="F15" s="29" t="n">
        <v>1</v>
      </c>
      <c r="G15" s="30">
        <f>IFERROR(IF(OR($C15="",$F15="",$E15=""),"",IF(OR($E15="Receipt",$E15="Adjustment Increase"),$F15,IF(OR($E15="Issue",$E15="Adjustment Decrease"),-$F15,0))),"")</f>
        <v/>
      </c>
      <c r="H15" s="28" t="n"/>
      <c r="I15" s="31">
        <f>IFERROR(IF($C15="","",$G15*IF($H15="",INDEX('Amenity Inventory'!$H$6:$H$205,MATCH($C15,'Amenity Inventory'!$A$6:$A$205,0)),$H15)),"")</f>
        <v/>
      </c>
      <c r="J15" s="27" t="inlineStr">
        <is>
          <t>Housekeeping</t>
        </is>
      </c>
      <c r="K15" s="27" t="inlineStr">
        <is>
          <t>Breakfast Storage</t>
        </is>
      </c>
      <c r="L15" s="27" t="inlineStr">
        <is>
          <t>CNT-0121</t>
        </is>
      </c>
      <c r="M15" s="27" t="inlineStr">
        <is>
          <t>Denise Carter</t>
        </is>
      </c>
      <c r="N15" s="35" t="inlineStr">
        <is>
          <t>Unopened box found during count</t>
        </is>
      </c>
    </row>
    <row r="16">
      <c r="A16" s="27" t="n"/>
      <c r="B16" s="33" t="n"/>
      <c r="C16" s="27" t="n"/>
      <c r="D16" s="32">
        <f>IFERROR(IF($C16="","",INDEX('Amenity Inventory'!$C$6:$C$205,MATCH($C16,'Amenity Inventory'!$A$6:$A$205,0))),"Amenity ID Not Found")</f>
        <v/>
      </c>
      <c r="E16" s="27" t="n"/>
      <c r="F16" s="29" t="n"/>
      <c r="G16" s="30">
        <f>IFERROR(IF(OR($C16="",$F16="",$E16=""),"",IF(OR($E16="Receipt",$E16="Adjustment Increase"),$F16,IF(OR($E16="Issue",$E16="Adjustment Decrease"),-$F16,0))),"")</f>
        <v/>
      </c>
      <c r="H16" s="28" t="n"/>
      <c r="I16" s="31">
        <f>IFERROR(IF($C16="","",$G16*IF($H16="",INDEX('Amenity Inventory'!$H$6:$H$205,MATCH($C16,'Amenity Inventory'!$A$6:$A$205,0)),$H16)),"")</f>
        <v/>
      </c>
      <c r="J16" s="27" t="n"/>
      <c r="K16" s="27" t="n"/>
      <c r="L16" s="27" t="n"/>
      <c r="M16" s="27" t="n"/>
      <c r="N16" s="35" t="n"/>
    </row>
    <row r="17">
      <c r="A17" s="27" t="n"/>
      <c r="B17" s="33" t="n"/>
      <c r="C17" s="27" t="n"/>
      <c r="D17" s="32">
        <f>IFERROR(IF($C17="","",INDEX('Amenity Inventory'!$C$6:$C$205,MATCH($C17,'Amenity Inventory'!$A$6:$A$205,0))),"Amenity ID Not Found")</f>
        <v/>
      </c>
      <c r="E17" s="27" t="n"/>
      <c r="F17" s="29" t="n"/>
      <c r="G17" s="30">
        <f>IFERROR(IF(OR($C17="",$F17="",$E17=""),"",IF(OR($E17="Receipt",$E17="Adjustment Increase"),$F17,IF(OR($E17="Issue",$E17="Adjustment Decrease"),-$F17,0))),"")</f>
        <v/>
      </c>
      <c r="H17" s="28" t="n"/>
      <c r="I17" s="31">
        <f>IFERROR(IF($C17="","",$G17*IF($H17="",INDEX('Amenity Inventory'!$H$6:$H$205,MATCH($C17,'Amenity Inventory'!$A$6:$A$205,0)),$H17)),"")</f>
        <v/>
      </c>
      <c r="J17" s="27" t="n"/>
      <c r="K17" s="27" t="n"/>
      <c r="L17" s="27" t="n"/>
      <c r="M17" s="27" t="n"/>
      <c r="N17" s="35" t="n"/>
    </row>
    <row r="18">
      <c r="A18" s="27" t="n"/>
      <c r="B18" s="33" t="n"/>
      <c r="C18" s="27" t="n"/>
      <c r="D18" s="32">
        <f>IFERROR(IF($C18="","",INDEX('Amenity Inventory'!$C$6:$C$205,MATCH($C18,'Amenity Inventory'!$A$6:$A$205,0))),"Amenity ID Not Found")</f>
        <v/>
      </c>
      <c r="E18" s="27" t="n"/>
      <c r="F18" s="29" t="n"/>
      <c r="G18" s="30">
        <f>IFERROR(IF(OR($C18="",$F18="",$E18=""),"",IF(OR($E18="Receipt",$E18="Adjustment Increase"),$F18,IF(OR($E18="Issue",$E18="Adjustment Decrease"),-$F18,0))),"")</f>
        <v/>
      </c>
      <c r="H18" s="28" t="n"/>
      <c r="I18" s="31">
        <f>IFERROR(IF($C18="","",$G18*IF($H18="",INDEX('Amenity Inventory'!$H$6:$H$205,MATCH($C18,'Amenity Inventory'!$A$6:$A$205,0)),$H18)),"")</f>
        <v/>
      </c>
      <c r="J18" s="27" t="n"/>
      <c r="K18" s="27" t="n"/>
      <c r="L18" s="27" t="n"/>
      <c r="M18" s="27" t="n"/>
      <c r="N18" s="35" t="n"/>
    </row>
    <row r="19">
      <c r="A19" s="27" t="n"/>
      <c r="B19" s="33" t="n"/>
      <c r="C19" s="27" t="n"/>
      <c r="D19" s="32">
        <f>IFERROR(IF($C19="","",INDEX('Amenity Inventory'!$C$6:$C$205,MATCH($C19,'Amenity Inventory'!$A$6:$A$205,0))),"Amenity ID Not Found")</f>
        <v/>
      </c>
      <c r="E19" s="27" t="n"/>
      <c r="F19" s="29" t="n"/>
      <c r="G19" s="30">
        <f>IFERROR(IF(OR($C19="",$F19="",$E19=""),"",IF(OR($E19="Receipt",$E19="Adjustment Increase"),$F19,IF(OR($E19="Issue",$E19="Adjustment Decrease"),-$F19,0))),"")</f>
        <v/>
      </c>
      <c r="H19" s="28" t="n"/>
      <c r="I19" s="31">
        <f>IFERROR(IF($C19="","",$G19*IF($H19="",INDEX('Amenity Inventory'!$H$6:$H$205,MATCH($C19,'Amenity Inventory'!$A$6:$A$205,0)),$H19)),"")</f>
        <v/>
      </c>
      <c r="J19" s="27" t="n"/>
      <c r="K19" s="27" t="n"/>
      <c r="L19" s="27" t="n"/>
      <c r="M19" s="27" t="n"/>
      <c r="N19" s="35" t="n"/>
    </row>
    <row r="20">
      <c r="A20" s="27" t="n"/>
      <c r="B20" s="33" t="n"/>
      <c r="C20" s="27" t="n"/>
      <c r="D20" s="32">
        <f>IFERROR(IF($C20="","",INDEX('Amenity Inventory'!$C$6:$C$205,MATCH($C20,'Amenity Inventory'!$A$6:$A$205,0))),"Amenity ID Not Found")</f>
        <v/>
      </c>
      <c r="E20" s="27" t="n"/>
      <c r="F20" s="29" t="n"/>
      <c r="G20" s="30">
        <f>IFERROR(IF(OR($C20="",$F20="",$E20=""),"",IF(OR($E20="Receipt",$E20="Adjustment Increase"),$F20,IF(OR($E20="Issue",$E20="Adjustment Decrease"),-$F20,0))),"")</f>
        <v/>
      </c>
      <c r="H20" s="28" t="n"/>
      <c r="I20" s="31">
        <f>IFERROR(IF($C20="","",$G20*IF($H20="",INDEX('Amenity Inventory'!$H$6:$H$205,MATCH($C20,'Amenity Inventory'!$A$6:$A$205,0)),$H20)),"")</f>
        <v/>
      </c>
      <c r="J20" s="27" t="n"/>
      <c r="K20" s="27" t="n"/>
      <c r="L20" s="27" t="n"/>
      <c r="M20" s="27" t="n"/>
      <c r="N20" s="35" t="n"/>
    </row>
    <row r="21">
      <c r="A21" s="27" t="n"/>
      <c r="B21" s="33" t="n"/>
      <c r="C21" s="27" t="n"/>
      <c r="D21" s="32">
        <f>IFERROR(IF($C21="","",INDEX('Amenity Inventory'!$C$6:$C$205,MATCH($C21,'Amenity Inventory'!$A$6:$A$205,0))),"Amenity ID Not Found")</f>
        <v/>
      </c>
      <c r="E21" s="27" t="n"/>
      <c r="F21" s="29" t="n"/>
      <c r="G21" s="30">
        <f>IFERROR(IF(OR($C21="",$F21="",$E21=""),"",IF(OR($E21="Receipt",$E21="Adjustment Increase"),$F21,IF(OR($E21="Issue",$E21="Adjustment Decrease"),-$F21,0))),"")</f>
        <v/>
      </c>
      <c r="H21" s="28" t="n"/>
      <c r="I21" s="31">
        <f>IFERROR(IF($C21="","",$G21*IF($H21="",INDEX('Amenity Inventory'!$H$6:$H$205,MATCH($C21,'Amenity Inventory'!$A$6:$A$205,0)),$H21)),"")</f>
        <v/>
      </c>
      <c r="J21" s="27" t="n"/>
      <c r="K21" s="27" t="n"/>
      <c r="L21" s="27" t="n"/>
      <c r="M21" s="27" t="n"/>
      <c r="N21" s="35" t="n"/>
    </row>
    <row r="22">
      <c r="A22" s="27" t="n"/>
      <c r="B22" s="33" t="n"/>
      <c r="C22" s="27" t="n"/>
      <c r="D22" s="32">
        <f>IFERROR(IF($C22="","",INDEX('Amenity Inventory'!$C$6:$C$205,MATCH($C22,'Amenity Inventory'!$A$6:$A$205,0))),"Amenity ID Not Found")</f>
        <v/>
      </c>
      <c r="E22" s="27" t="n"/>
      <c r="F22" s="29" t="n"/>
      <c r="G22" s="30">
        <f>IFERROR(IF(OR($C22="",$F22="",$E22=""),"",IF(OR($E22="Receipt",$E22="Adjustment Increase"),$F22,IF(OR($E22="Issue",$E22="Adjustment Decrease"),-$F22,0))),"")</f>
        <v/>
      </c>
      <c r="H22" s="28" t="n"/>
      <c r="I22" s="31">
        <f>IFERROR(IF($C22="","",$G22*IF($H22="",INDEX('Amenity Inventory'!$H$6:$H$205,MATCH($C22,'Amenity Inventory'!$A$6:$A$205,0)),$H22)),"")</f>
        <v/>
      </c>
      <c r="J22" s="27" t="n"/>
      <c r="K22" s="27" t="n"/>
      <c r="L22" s="27" t="n"/>
      <c r="M22" s="27" t="n"/>
      <c r="N22" s="35" t="n"/>
    </row>
    <row r="23">
      <c r="A23" s="27" t="n"/>
      <c r="B23" s="33" t="n"/>
      <c r="C23" s="27" t="n"/>
      <c r="D23" s="32">
        <f>IFERROR(IF($C23="","",INDEX('Amenity Inventory'!$C$6:$C$205,MATCH($C23,'Amenity Inventory'!$A$6:$A$205,0))),"Amenity ID Not Found")</f>
        <v/>
      </c>
      <c r="E23" s="27" t="n"/>
      <c r="F23" s="29" t="n"/>
      <c r="G23" s="30">
        <f>IFERROR(IF(OR($C23="",$F23="",$E23=""),"",IF(OR($E23="Receipt",$E23="Adjustment Increase"),$F23,IF(OR($E23="Issue",$E23="Adjustment Decrease"),-$F23,0))),"")</f>
        <v/>
      </c>
      <c r="H23" s="28" t="n"/>
      <c r="I23" s="31">
        <f>IFERROR(IF($C23="","",$G23*IF($H23="",INDEX('Amenity Inventory'!$H$6:$H$205,MATCH($C23,'Amenity Inventory'!$A$6:$A$205,0)),$H23)),"")</f>
        <v/>
      </c>
      <c r="J23" s="27" t="n"/>
      <c r="K23" s="27" t="n"/>
      <c r="L23" s="27" t="n"/>
      <c r="M23" s="27" t="n"/>
      <c r="N23" s="35" t="n"/>
    </row>
    <row r="24">
      <c r="A24" s="27" t="n"/>
      <c r="B24" s="33" t="n"/>
      <c r="C24" s="27" t="n"/>
      <c r="D24" s="32">
        <f>IFERROR(IF($C24="","",INDEX('Amenity Inventory'!$C$6:$C$205,MATCH($C24,'Amenity Inventory'!$A$6:$A$205,0))),"Amenity ID Not Found")</f>
        <v/>
      </c>
      <c r="E24" s="27" t="n"/>
      <c r="F24" s="29" t="n"/>
      <c r="G24" s="30">
        <f>IFERROR(IF(OR($C24="",$F24="",$E24=""),"",IF(OR($E24="Receipt",$E24="Adjustment Increase"),$F24,IF(OR($E24="Issue",$E24="Adjustment Decrease"),-$F24,0))),"")</f>
        <v/>
      </c>
      <c r="H24" s="28" t="n"/>
      <c r="I24" s="31">
        <f>IFERROR(IF($C24="","",$G24*IF($H24="",INDEX('Amenity Inventory'!$H$6:$H$205,MATCH($C24,'Amenity Inventory'!$A$6:$A$205,0)),$H24)),"")</f>
        <v/>
      </c>
      <c r="J24" s="27" t="n"/>
      <c r="K24" s="27" t="n"/>
      <c r="L24" s="27" t="n"/>
      <c r="M24" s="27" t="n"/>
      <c r="N24" s="35" t="n"/>
    </row>
    <row r="25">
      <c r="A25" s="27" t="n"/>
      <c r="B25" s="33" t="n"/>
      <c r="C25" s="27" t="n"/>
      <c r="D25" s="32">
        <f>IFERROR(IF($C25="","",INDEX('Amenity Inventory'!$C$6:$C$205,MATCH($C25,'Amenity Inventory'!$A$6:$A$205,0))),"Amenity ID Not Found")</f>
        <v/>
      </c>
      <c r="E25" s="27" t="n"/>
      <c r="F25" s="29" t="n"/>
      <c r="G25" s="30">
        <f>IFERROR(IF(OR($C25="",$F25="",$E25=""),"",IF(OR($E25="Receipt",$E25="Adjustment Increase"),$F25,IF(OR($E25="Issue",$E25="Adjustment Decrease"),-$F25,0))),"")</f>
        <v/>
      </c>
      <c r="H25" s="28" t="n"/>
      <c r="I25" s="31">
        <f>IFERROR(IF($C25="","",$G25*IF($H25="",INDEX('Amenity Inventory'!$H$6:$H$205,MATCH($C25,'Amenity Inventory'!$A$6:$A$205,0)),$H25)),"")</f>
        <v/>
      </c>
      <c r="J25" s="27" t="n"/>
      <c r="K25" s="27" t="n"/>
      <c r="L25" s="27" t="n"/>
      <c r="M25" s="27" t="n"/>
      <c r="N25" s="35" t="n"/>
    </row>
    <row r="26">
      <c r="A26" s="27" t="n"/>
      <c r="B26" s="33" t="n"/>
      <c r="C26" s="27" t="n"/>
      <c r="D26" s="32">
        <f>IFERROR(IF($C26="","",INDEX('Amenity Inventory'!$C$6:$C$205,MATCH($C26,'Amenity Inventory'!$A$6:$A$205,0))),"Amenity ID Not Found")</f>
        <v/>
      </c>
      <c r="E26" s="27" t="n"/>
      <c r="F26" s="29" t="n"/>
      <c r="G26" s="30">
        <f>IFERROR(IF(OR($C26="",$F26="",$E26=""),"",IF(OR($E26="Receipt",$E26="Adjustment Increase"),$F26,IF(OR($E26="Issue",$E26="Adjustment Decrease"),-$F26,0))),"")</f>
        <v/>
      </c>
      <c r="H26" s="28" t="n"/>
      <c r="I26" s="31">
        <f>IFERROR(IF($C26="","",$G26*IF($H26="",INDEX('Amenity Inventory'!$H$6:$H$205,MATCH($C26,'Amenity Inventory'!$A$6:$A$205,0)),$H26)),"")</f>
        <v/>
      </c>
      <c r="J26" s="27" t="n"/>
      <c r="K26" s="27" t="n"/>
      <c r="L26" s="27" t="n"/>
      <c r="M26" s="27" t="n"/>
      <c r="N26" s="35" t="n"/>
    </row>
    <row r="27">
      <c r="A27" s="27" t="n"/>
      <c r="B27" s="33" t="n"/>
      <c r="C27" s="27" t="n"/>
      <c r="D27" s="32">
        <f>IFERROR(IF($C27="","",INDEX('Amenity Inventory'!$C$6:$C$205,MATCH($C27,'Amenity Inventory'!$A$6:$A$205,0))),"Amenity ID Not Found")</f>
        <v/>
      </c>
      <c r="E27" s="27" t="n"/>
      <c r="F27" s="29" t="n"/>
      <c r="G27" s="30">
        <f>IFERROR(IF(OR($C27="",$F27="",$E27=""),"",IF(OR($E27="Receipt",$E27="Adjustment Increase"),$F27,IF(OR($E27="Issue",$E27="Adjustment Decrease"),-$F27,0))),"")</f>
        <v/>
      </c>
      <c r="H27" s="28" t="n"/>
      <c r="I27" s="31">
        <f>IFERROR(IF($C27="","",$G27*IF($H27="",INDEX('Amenity Inventory'!$H$6:$H$205,MATCH($C27,'Amenity Inventory'!$A$6:$A$205,0)),$H27)),"")</f>
        <v/>
      </c>
      <c r="J27" s="27" t="n"/>
      <c r="K27" s="27" t="n"/>
      <c r="L27" s="27" t="n"/>
      <c r="M27" s="27" t="n"/>
      <c r="N27" s="35" t="n"/>
    </row>
    <row r="28">
      <c r="A28" s="27" t="n"/>
      <c r="B28" s="33" t="n"/>
      <c r="C28" s="27" t="n"/>
      <c r="D28" s="32">
        <f>IFERROR(IF($C28="","",INDEX('Amenity Inventory'!$C$6:$C$205,MATCH($C28,'Amenity Inventory'!$A$6:$A$205,0))),"Amenity ID Not Found")</f>
        <v/>
      </c>
      <c r="E28" s="27" t="n"/>
      <c r="F28" s="29" t="n"/>
      <c r="G28" s="30">
        <f>IFERROR(IF(OR($C28="",$F28="",$E28=""),"",IF(OR($E28="Receipt",$E28="Adjustment Increase"),$F28,IF(OR($E28="Issue",$E28="Adjustment Decrease"),-$F28,0))),"")</f>
        <v/>
      </c>
      <c r="H28" s="28" t="n"/>
      <c r="I28" s="31">
        <f>IFERROR(IF($C28="","",$G28*IF($H28="",INDEX('Amenity Inventory'!$H$6:$H$205,MATCH($C28,'Amenity Inventory'!$A$6:$A$205,0)),$H28)),"")</f>
        <v/>
      </c>
      <c r="J28" s="27" t="n"/>
      <c r="K28" s="27" t="n"/>
      <c r="L28" s="27" t="n"/>
      <c r="M28" s="27" t="n"/>
      <c r="N28" s="35" t="n"/>
    </row>
    <row r="29">
      <c r="A29" s="27" t="n"/>
      <c r="B29" s="33" t="n"/>
      <c r="C29" s="27" t="n"/>
      <c r="D29" s="32">
        <f>IFERROR(IF($C29="","",INDEX('Amenity Inventory'!$C$6:$C$205,MATCH($C29,'Amenity Inventory'!$A$6:$A$205,0))),"Amenity ID Not Found")</f>
        <v/>
      </c>
      <c r="E29" s="27" t="n"/>
      <c r="F29" s="29" t="n"/>
      <c r="G29" s="30">
        <f>IFERROR(IF(OR($C29="",$F29="",$E29=""),"",IF(OR($E29="Receipt",$E29="Adjustment Increase"),$F29,IF(OR($E29="Issue",$E29="Adjustment Decrease"),-$F29,0))),"")</f>
        <v/>
      </c>
      <c r="H29" s="28" t="n"/>
      <c r="I29" s="31">
        <f>IFERROR(IF($C29="","",$G29*IF($H29="",INDEX('Amenity Inventory'!$H$6:$H$205,MATCH($C29,'Amenity Inventory'!$A$6:$A$205,0)),$H29)),"")</f>
        <v/>
      </c>
      <c r="J29" s="27" t="n"/>
      <c r="K29" s="27" t="n"/>
      <c r="L29" s="27" t="n"/>
      <c r="M29" s="27" t="n"/>
      <c r="N29" s="35" t="n"/>
    </row>
    <row r="30">
      <c r="A30" s="27" t="n"/>
      <c r="B30" s="33" t="n"/>
      <c r="C30" s="27" t="n"/>
      <c r="D30" s="32">
        <f>IFERROR(IF($C30="","",INDEX('Amenity Inventory'!$C$6:$C$205,MATCH($C30,'Amenity Inventory'!$A$6:$A$205,0))),"Amenity ID Not Found")</f>
        <v/>
      </c>
      <c r="E30" s="27" t="n"/>
      <c r="F30" s="29" t="n"/>
      <c r="G30" s="30">
        <f>IFERROR(IF(OR($C30="",$F30="",$E30=""),"",IF(OR($E30="Receipt",$E30="Adjustment Increase"),$F30,IF(OR($E30="Issue",$E30="Adjustment Decrease"),-$F30,0))),"")</f>
        <v/>
      </c>
      <c r="H30" s="28" t="n"/>
      <c r="I30" s="31">
        <f>IFERROR(IF($C30="","",$G30*IF($H30="",INDEX('Amenity Inventory'!$H$6:$H$205,MATCH($C30,'Amenity Inventory'!$A$6:$A$205,0)),$H30)),"")</f>
        <v/>
      </c>
      <c r="J30" s="27" t="n"/>
      <c r="K30" s="27" t="n"/>
      <c r="L30" s="27" t="n"/>
      <c r="M30" s="27" t="n"/>
      <c r="N30" s="35" t="n"/>
    </row>
    <row r="31">
      <c r="A31" s="27" t="n"/>
      <c r="B31" s="33" t="n"/>
      <c r="C31" s="27" t="n"/>
      <c r="D31" s="32">
        <f>IFERROR(IF($C31="","",INDEX('Amenity Inventory'!$C$6:$C$205,MATCH($C31,'Amenity Inventory'!$A$6:$A$205,0))),"Amenity ID Not Found")</f>
        <v/>
      </c>
      <c r="E31" s="27" t="n"/>
      <c r="F31" s="29" t="n"/>
      <c r="G31" s="30">
        <f>IFERROR(IF(OR($C31="",$F31="",$E31=""),"",IF(OR($E31="Receipt",$E31="Adjustment Increase"),$F31,IF(OR($E31="Issue",$E31="Adjustment Decrease"),-$F31,0))),"")</f>
        <v/>
      </c>
      <c r="H31" s="28" t="n"/>
      <c r="I31" s="31">
        <f>IFERROR(IF($C31="","",$G31*IF($H31="",INDEX('Amenity Inventory'!$H$6:$H$205,MATCH($C31,'Amenity Inventory'!$A$6:$A$205,0)),$H31)),"")</f>
        <v/>
      </c>
      <c r="J31" s="27" t="n"/>
      <c r="K31" s="27" t="n"/>
      <c r="L31" s="27" t="n"/>
      <c r="M31" s="27" t="n"/>
      <c r="N31" s="35" t="n"/>
    </row>
    <row r="32">
      <c r="A32" s="27" t="n"/>
      <c r="B32" s="33" t="n"/>
      <c r="C32" s="27" t="n"/>
      <c r="D32" s="32">
        <f>IFERROR(IF($C32="","",INDEX('Amenity Inventory'!$C$6:$C$205,MATCH($C32,'Amenity Inventory'!$A$6:$A$205,0))),"Amenity ID Not Found")</f>
        <v/>
      </c>
      <c r="E32" s="27" t="n"/>
      <c r="F32" s="29" t="n"/>
      <c r="G32" s="30">
        <f>IFERROR(IF(OR($C32="",$F32="",$E32=""),"",IF(OR($E32="Receipt",$E32="Adjustment Increase"),$F32,IF(OR($E32="Issue",$E32="Adjustment Decrease"),-$F32,0))),"")</f>
        <v/>
      </c>
      <c r="H32" s="28" t="n"/>
      <c r="I32" s="31">
        <f>IFERROR(IF($C32="","",$G32*IF($H32="",INDEX('Amenity Inventory'!$H$6:$H$205,MATCH($C32,'Amenity Inventory'!$A$6:$A$205,0)),$H32)),"")</f>
        <v/>
      </c>
      <c r="J32" s="27" t="n"/>
      <c r="K32" s="27" t="n"/>
      <c r="L32" s="27" t="n"/>
      <c r="M32" s="27" t="n"/>
      <c r="N32" s="35" t="n"/>
    </row>
    <row r="33">
      <c r="A33" s="27" t="n"/>
      <c r="B33" s="33" t="n"/>
      <c r="C33" s="27" t="n"/>
      <c r="D33" s="32">
        <f>IFERROR(IF($C33="","",INDEX('Amenity Inventory'!$C$6:$C$205,MATCH($C33,'Amenity Inventory'!$A$6:$A$205,0))),"Amenity ID Not Found")</f>
        <v/>
      </c>
      <c r="E33" s="27" t="n"/>
      <c r="F33" s="29" t="n"/>
      <c r="G33" s="30">
        <f>IFERROR(IF(OR($C33="",$F33="",$E33=""),"",IF(OR($E33="Receipt",$E33="Adjustment Increase"),$F33,IF(OR($E33="Issue",$E33="Adjustment Decrease"),-$F33,0))),"")</f>
        <v/>
      </c>
      <c r="H33" s="28" t="n"/>
      <c r="I33" s="31">
        <f>IFERROR(IF($C33="","",$G33*IF($H33="",INDEX('Amenity Inventory'!$H$6:$H$205,MATCH($C33,'Amenity Inventory'!$A$6:$A$205,0)),$H33)),"")</f>
        <v/>
      </c>
      <c r="J33" s="27" t="n"/>
      <c r="K33" s="27" t="n"/>
      <c r="L33" s="27" t="n"/>
      <c r="M33" s="27" t="n"/>
      <c r="N33" s="35" t="n"/>
    </row>
    <row r="34">
      <c r="A34" s="27" t="n"/>
      <c r="B34" s="33" t="n"/>
      <c r="C34" s="27" t="n"/>
      <c r="D34" s="32">
        <f>IFERROR(IF($C34="","",INDEX('Amenity Inventory'!$C$6:$C$205,MATCH($C34,'Amenity Inventory'!$A$6:$A$205,0))),"Amenity ID Not Found")</f>
        <v/>
      </c>
      <c r="E34" s="27" t="n"/>
      <c r="F34" s="29" t="n"/>
      <c r="G34" s="30">
        <f>IFERROR(IF(OR($C34="",$F34="",$E34=""),"",IF(OR($E34="Receipt",$E34="Adjustment Increase"),$F34,IF(OR($E34="Issue",$E34="Adjustment Decrease"),-$F34,0))),"")</f>
        <v/>
      </c>
      <c r="H34" s="28" t="n"/>
      <c r="I34" s="31">
        <f>IFERROR(IF($C34="","",$G34*IF($H34="",INDEX('Amenity Inventory'!$H$6:$H$205,MATCH($C34,'Amenity Inventory'!$A$6:$A$205,0)),$H34)),"")</f>
        <v/>
      </c>
      <c r="J34" s="27" t="n"/>
      <c r="K34" s="27" t="n"/>
      <c r="L34" s="27" t="n"/>
      <c r="M34" s="27" t="n"/>
      <c r="N34" s="35" t="n"/>
    </row>
    <row r="35">
      <c r="A35" s="27" t="n"/>
      <c r="B35" s="33" t="n"/>
      <c r="C35" s="27" t="n"/>
      <c r="D35" s="32">
        <f>IFERROR(IF($C35="","",INDEX('Amenity Inventory'!$C$6:$C$205,MATCH($C35,'Amenity Inventory'!$A$6:$A$205,0))),"Amenity ID Not Found")</f>
        <v/>
      </c>
      <c r="E35" s="27" t="n"/>
      <c r="F35" s="29" t="n"/>
      <c r="G35" s="30">
        <f>IFERROR(IF(OR($C35="",$F35="",$E35=""),"",IF(OR($E35="Receipt",$E35="Adjustment Increase"),$F35,IF(OR($E35="Issue",$E35="Adjustment Decrease"),-$F35,0))),"")</f>
        <v/>
      </c>
      <c r="H35" s="28" t="n"/>
      <c r="I35" s="31">
        <f>IFERROR(IF($C35="","",$G35*IF($H35="",INDEX('Amenity Inventory'!$H$6:$H$205,MATCH($C35,'Amenity Inventory'!$A$6:$A$205,0)),$H35)),"")</f>
        <v/>
      </c>
      <c r="J35" s="27" t="n"/>
      <c r="K35" s="27" t="n"/>
      <c r="L35" s="27" t="n"/>
      <c r="M35" s="27" t="n"/>
      <c r="N35" s="35" t="n"/>
    </row>
    <row r="36">
      <c r="A36" s="27" t="n"/>
      <c r="B36" s="33" t="n"/>
      <c r="C36" s="27" t="n"/>
      <c r="D36" s="32">
        <f>IFERROR(IF($C36="","",INDEX('Amenity Inventory'!$C$6:$C$205,MATCH($C36,'Amenity Inventory'!$A$6:$A$205,0))),"Amenity ID Not Found")</f>
        <v/>
      </c>
      <c r="E36" s="27" t="n"/>
      <c r="F36" s="29" t="n"/>
      <c r="G36" s="30">
        <f>IFERROR(IF(OR($C36="",$F36="",$E36=""),"",IF(OR($E36="Receipt",$E36="Adjustment Increase"),$F36,IF(OR($E36="Issue",$E36="Adjustment Decrease"),-$F36,0))),"")</f>
        <v/>
      </c>
      <c r="H36" s="28" t="n"/>
      <c r="I36" s="31">
        <f>IFERROR(IF($C36="","",$G36*IF($H36="",INDEX('Amenity Inventory'!$H$6:$H$205,MATCH($C36,'Amenity Inventory'!$A$6:$A$205,0)),$H36)),"")</f>
        <v/>
      </c>
      <c r="J36" s="27" t="n"/>
      <c r="K36" s="27" t="n"/>
      <c r="L36" s="27" t="n"/>
      <c r="M36" s="27" t="n"/>
      <c r="N36" s="35" t="n"/>
    </row>
    <row r="37">
      <c r="A37" s="27" t="n"/>
      <c r="B37" s="33" t="n"/>
      <c r="C37" s="27" t="n"/>
      <c r="D37" s="32">
        <f>IFERROR(IF($C37="","",INDEX('Amenity Inventory'!$C$6:$C$205,MATCH($C37,'Amenity Inventory'!$A$6:$A$205,0))),"Amenity ID Not Found")</f>
        <v/>
      </c>
      <c r="E37" s="27" t="n"/>
      <c r="F37" s="29" t="n"/>
      <c r="G37" s="30">
        <f>IFERROR(IF(OR($C37="",$F37="",$E37=""),"",IF(OR($E37="Receipt",$E37="Adjustment Increase"),$F37,IF(OR($E37="Issue",$E37="Adjustment Decrease"),-$F37,0))),"")</f>
        <v/>
      </c>
      <c r="H37" s="28" t="n"/>
      <c r="I37" s="31">
        <f>IFERROR(IF($C37="","",$G37*IF($H37="",INDEX('Amenity Inventory'!$H$6:$H$205,MATCH($C37,'Amenity Inventory'!$A$6:$A$205,0)),$H37)),"")</f>
        <v/>
      </c>
      <c r="J37" s="27" t="n"/>
      <c r="K37" s="27" t="n"/>
      <c r="L37" s="27" t="n"/>
      <c r="M37" s="27" t="n"/>
      <c r="N37" s="35" t="n"/>
    </row>
    <row r="38">
      <c r="A38" s="27" t="n"/>
      <c r="B38" s="33" t="n"/>
      <c r="C38" s="27" t="n"/>
      <c r="D38" s="32">
        <f>IFERROR(IF($C38="","",INDEX('Amenity Inventory'!$C$6:$C$205,MATCH($C38,'Amenity Inventory'!$A$6:$A$205,0))),"Amenity ID Not Found")</f>
        <v/>
      </c>
      <c r="E38" s="27" t="n"/>
      <c r="F38" s="29" t="n"/>
      <c r="G38" s="30">
        <f>IFERROR(IF(OR($C38="",$F38="",$E38=""),"",IF(OR($E38="Receipt",$E38="Adjustment Increase"),$F38,IF(OR($E38="Issue",$E38="Adjustment Decrease"),-$F38,0))),"")</f>
        <v/>
      </c>
      <c r="H38" s="28" t="n"/>
      <c r="I38" s="31">
        <f>IFERROR(IF($C38="","",$G38*IF($H38="",INDEX('Amenity Inventory'!$H$6:$H$205,MATCH($C38,'Amenity Inventory'!$A$6:$A$205,0)),$H38)),"")</f>
        <v/>
      </c>
      <c r="J38" s="27" t="n"/>
      <c r="K38" s="27" t="n"/>
      <c r="L38" s="27" t="n"/>
      <c r="M38" s="27" t="n"/>
      <c r="N38" s="35" t="n"/>
    </row>
    <row r="39">
      <c r="A39" s="27" t="n"/>
      <c r="B39" s="33" t="n"/>
      <c r="C39" s="27" t="n"/>
      <c r="D39" s="32">
        <f>IFERROR(IF($C39="","",INDEX('Amenity Inventory'!$C$6:$C$205,MATCH($C39,'Amenity Inventory'!$A$6:$A$205,0))),"Amenity ID Not Found")</f>
        <v/>
      </c>
      <c r="E39" s="27" t="n"/>
      <c r="F39" s="29" t="n"/>
      <c r="G39" s="30">
        <f>IFERROR(IF(OR($C39="",$F39="",$E39=""),"",IF(OR($E39="Receipt",$E39="Adjustment Increase"),$F39,IF(OR($E39="Issue",$E39="Adjustment Decrease"),-$F39,0))),"")</f>
        <v/>
      </c>
      <c r="H39" s="28" t="n"/>
      <c r="I39" s="31">
        <f>IFERROR(IF($C39="","",$G39*IF($H39="",INDEX('Amenity Inventory'!$H$6:$H$205,MATCH($C39,'Amenity Inventory'!$A$6:$A$205,0)),$H39)),"")</f>
        <v/>
      </c>
      <c r="J39" s="27" t="n"/>
      <c r="K39" s="27" t="n"/>
      <c r="L39" s="27" t="n"/>
      <c r="M39" s="27" t="n"/>
      <c r="N39" s="35" t="n"/>
    </row>
    <row r="40">
      <c r="A40" s="27" t="n"/>
      <c r="B40" s="33" t="n"/>
      <c r="C40" s="27" t="n"/>
      <c r="D40" s="32">
        <f>IFERROR(IF($C40="","",INDEX('Amenity Inventory'!$C$6:$C$205,MATCH($C40,'Amenity Inventory'!$A$6:$A$205,0))),"Amenity ID Not Found")</f>
        <v/>
      </c>
      <c r="E40" s="27" t="n"/>
      <c r="F40" s="29" t="n"/>
      <c r="G40" s="30">
        <f>IFERROR(IF(OR($C40="",$F40="",$E40=""),"",IF(OR($E40="Receipt",$E40="Adjustment Increase"),$F40,IF(OR($E40="Issue",$E40="Adjustment Decrease"),-$F40,0))),"")</f>
        <v/>
      </c>
      <c r="H40" s="28" t="n"/>
      <c r="I40" s="31">
        <f>IFERROR(IF($C40="","",$G40*IF($H40="",INDEX('Amenity Inventory'!$H$6:$H$205,MATCH($C40,'Amenity Inventory'!$A$6:$A$205,0)),$H40)),"")</f>
        <v/>
      </c>
      <c r="J40" s="27" t="n"/>
      <c r="K40" s="27" t="n"/>
      <c r="L40" s="27" t="n"/>
      <c r="M40" s="27" t="n"/>
      <c r="N40" s="35" t="n"/>
    </row>
    <row r="41">
      <c r="A41" s="27" t="n"/>
      <c r="B41" s="33" t="n"/>
      <c r="C41" s="27" t="n"/>
      <c r="D41" s="32">
        <f>IFERROR(IF($C41="","",INDEX('Amenity Inventory'!$C$6:$C$205,MATCH($C41,'Amenity Inventory'!$A$6:$A$205,0))),"Amenity ID Not Found")</f>
        <v/>
      </c>
      <c r="E41" s="27" t="n"/>
      <c r="F41" s="29" t="n"/>
      <c r="G41" s="30">
        <f>IFERROR(IF(OR($C41="",$F41="",$E41=""),"",IF(OR($E41="Receipt",$E41="Adjustment Increase"),$F41,IF(OR($E41="Issue",$E41="Adjustment Decrease"),-$F41,0))),"")</f>
        <v/>
      </c>
      <c r="H41" s="28" t="n"/>
      <c r="I41" s="31">
        <f>IFERROR(IF($C41="","",$G41*IF($H41="",INDEX('Amenity Inventory'!$H$6:$H$205,MATCH($C41,'Amenity Inventory'!$A$6:$A$205,0)),$H41)),"")</f>
        <v/>
      </c>
      <c r="J41" s="27" t="n"/>
      <c r="K41" s="27" t="n"/>
      <c r="L41" s="27" t="n"/>
      <c r="M41" s="27" t="n"/>
      <c r="N41" s="35" t="n"/>
    </row>
    <row r="42">
      <c r="A42" s="27" t="n"/>
      <c r="B42" s="33" t="n"/>
      <c r="C42" s="27" t="n"/>
      <c r="D42" s="32">
        <f>IFERROR(IF($C42="","",INDEX('Amenity Inventory'!$C$6:$C$205,MATCH($C42,'Amenity Inventory'!$A$6:$A$205,0))),"Amenity ID Not Found")</f>
        <v/>
      </c>
      <c r="E42" s="27" t="n"/>
      <c r="F42" s="29" t="n"/>
      <c r="G42" s="30">
        <f>IFERROR(IF(OR($C42="",$F42="",$E42=""),"",IF(OR($E42="Receipt",$E42="Adjustment Increase"),$F42,IF(OR($E42="Issue",$E42="Adjustment Decrease"),-$F42,0))),"")</f>
        <v/>
      </c>
      <c r="H42" s="28" t="n"/>
      <c r="I42" s="31">
        <f>IFERROR(IF($C42="","",$G42*IF($H42="",INDEX('Amenity Inventory'!$H$6:$H$205,MATCH($C42,'Amenity Inventory'!$A$6:$A$205,0)),$H42)),"")</f>
        <v/>
      </c>
      <c r="J42" s="27" t="n"/>
      <c r="K42" s="27" t="n"/>
      <c r="L42" s="27" t="n"/>
      <c r="M42" s="27" t="n"/>
      <c r="N42" s="35" t="n"/>
    </row>
    <row r="43">
      <c r="A43" s="27" t="n"/>
      <c r="B43" s="33" t="n"/>
      <c r="C43" s="27" t="n"/>
      <c r="D43" s="32">
        <f>IFERROR(IF($C43="","",INDEX('Amenity Inventory'!$C$6:$C$205,MATCH($C43,'Amenity Inventory'!$A$6:$A$205,0))),"Amenity ID Not Found")</f>
        <v/>
      </c>
      <c r="E43" s="27" t="n"/>
      <c r="F43" s="29" t="n"/>
      <c r="G43" s="30">
        <f>IFERROR(IF(OR($C43="",$F43="",$E43=""),"",IF(OR($E43="Receipt",$E43="Adjustment Increase"),$F43,IF(OR($E43="Issue",$E43="Adjustment Decrease"),-$F43,0))),"")</f>
        <v/>
      </c>
      <c r="H43" s="28" t="n"/>
      <c r="I43" s="31">
        <f>IFERROR(IF($C43="","",$G43*IF($H43="",INDEX('Amenity Inventory'!$H$6:$H$205,MATCH($C43,'Amenity Inventory'!$A$6:$A$205,0)),$H43)),"")</f>
        <v/>
      </c>
      <c r="J43" s="27" t="n"/>
      <c r="K43" s="27" t="n"/>
      <c r="L43" s="27" t="n"/>
      <c r="M43" s="27" t="n"/>
      <c r="N43" s="35" t="n"/>
    </row>
    <row r="44">
      <c r="A44" s="27" t="n"/>
      <c r="B44" s="33" t="n"/>
      <c r="C44" s="27" t="n"/>
      <c r="D44" s="32">
        <f>IFERROR(IF($C44="","",INDEX('Amenity Inventory'!$C$6:$C$205,MATCH($C44,'Amenity Inventory'!$A$6:$A$205,0))),"Amenity ID Not Found")</f>
        <v/>
      </c>
      <c r="E44" s="27" t="n"/>
      <c r="F44" s="29" t="n"/>
      <c r="G44" s="30">
        <f>IFERROR(IF(OR($C44="",$F44="",$E44=""),"",IF(OR($E44="Receipt",$E44="Adjustment Increase"),$F44,IF(OR($E44="Issue",$E44="Adjustment Decrease"),-$F44,0))),"")</f>
        <v/>
      </c>
      <c r="H44" s="28" t="n"/>
      <c r="I44" s="31">
        <f>IFERROR(IF($C44="","",$G44*IF($H44="",INDEX('Amenity Inventory'!$H$6:$H$205,MATCH($C44,'Amenity Inventory'!$A$6:$A$205,0)),$H44)),"")</f>
        <v/>
      </c>
      <c r="J44" s="27" t="n"/>
      <c r="K44" s="27" t="n"/>
      <c r="L44" s="27" t="n"/>
      <c r="M44" s="27" t="n"/>
      <c r="N44" s="35" t="n"/>
    </row>
    <row r="45">
      <c r="A45" s="27" t="n"/>
      <c r="B45" s="33" t="n"/>
      <c r="C45" s="27" t="n"/>
      <c r="D45" s="32">
        <f>IFERROR(IF($C45="","",INDEX('Amenity Inventory'!$C$6:$C$205,MATCH($C45,'Amenity Inventory'!$A$6:$A$205,0))),"Amenity ID Not Found")</f>
        <v/>
      </c>
      <c r="E45" s="27" t="n"/>
      <c r="F45" s="29" t="n"/>
      <c r="G45" s="30">
        <f>IFERROR(IF(OR($C45="",$F45="",$E45=""),"",IF(OR($E45="Receipt",$E45="Adjustment Increase"),$F45,IF(OR($E45="Issue",$E45="Adjustment Decrease"),-$F45,0))),"")</f>
        <v/>
      </c>
      <c r="H45" s="28" t="n"/>
      <c r="I45" s="31">
        <f>IFERROR(IF($C45="","",$G45*IF($H45="",INDEX('Amenity Inventory'!$H$6:$H$205,MATCH($C45,'Amenity Inventory'!$A$6:$A$205,0)),$H45)),"")</f>
        <v/>
      </c>
      <c r="J45" s="27" t="n"/>
      <c r="K45" s="27" t="n"/>
      <c r="L45" s="27" t="n"/>
      <c r="M45" s="27" t="n"/>
      <c r="N45" s="35" t="n"/>
    </row>
    <row r="46">
      <c r="A46" s="27" t="n"/>
      <c r="B46" s="33" t="n"/>
      <c r="C46" s="27" t="n"/>
      <c r="D46" s="32">
        <f>IFERROR(IF($C46="","",INDEX('Amenity Inventory'!$C$6:$C$205,MATCH($C46,'Amenity Inventory'!$A$6:$A$205,0))),"Amenity ID Not Found")</f>
        <v/>
      </c>
      <c r="E46" s="27" t="n"/>
      <c r="F46" s="29" t="n"/>
      <c r="G46" s="30">
        <f>IFERROR(IF(OR($C46="",$F46="",$E46=""),"",IF(OR($E46="Receipt",$E46="Adjustment Increase"),$F46,IF(OR($E46="Issue",$E46="Adjustment Decrease"),-$F46,0))),"")</f>
        <v/>
      </c>
      <c r="H46" s="28" t="n"/>
      <c r="I46" s="31">
        <f>IFERROR(IF($C46="","",$G46*IF($H46="",INDEX('Amenity Inventory'!$H$6:$H$205,MATCH($C46,'Amenity Inventory'!$A$6:$A$205,0)),$H46)),"")</f>
        <v/>
      </c>
      <c r="J46" s="27" t="n"/>
      <c r="K46" s="27" t="n"/>
      <c r="L46" s="27" t="n"/>
      <c r="M46" s="27" t="n"/>
      <c r="N46" s="35" t="n"/>
    </row>
    <row r="47">
      <c r="A47" s="27" t="n"/>
      <c r="B47" s="33" t="n"/>
      <c r="C47" s="27" t="n"/>
      <c r="D47" s="32">
        <f>IFERROR(IF($C47="","",INDEX('Amenity Inventory'!$C$6:$C$205,MATCH($C47,'Amenity Inventory'!$A$6:$A$205,0))),"Amenity ID Not Found")</f>
        <v/>
      </c>
      <c r="E47" s="27" t="n"/>
      <c r="F47" s="29" t="n"/>
      <c r="G47" s="30">
        <f>IFERROR(IF(OR($C47="",$F47="",$E47=""),"",IF(OR($E47="Receipt",$E47="Adjustment Increase"),$F47,IF(OR($E47="Issue",$E47="Adjustment Decrease"),-$F47,0))),"")</f>
        <v/>
      </c>
      <c r="H47" s="28" t="n"/>
      <c r="I47" s="31">
        <f>IFERROR(IF($C47="","",$G47*IF($H47="",INDEX('Amenity Inventory'!$H$6:$H$205,MATCH($C47,'Amenity Inventory'!$A$6:$A$205,0)),$H47)),"")</f>
        <v/>
      </c>
      <c r="J47" s="27" t="n"/>
      <c r="K47" s="27" t="n"/>
      <c r="L47" s="27" t="n"/>
      <c r="M47" s="27" t="n"/>
      <c r="N47" s="35" t="n"/>
    </row>
    <row r="48">
      <c r="A48" s="27" t="n"/>
      <c r="B48" s="33" t="n"/>
      <c r="C48" s="27" t="n"/>
      <c r="D48" s="32">
        <f>IFERROR(IF($C48="","",INDEX('Amenity Inventory'!$C$6:$C$205,MATCH($C48,'Amenity Inventory'!$A$6:$A$205,0))),"Amenity ID Not Found")</f>
        <v/>
      </c>
      <c r="E48" s="27" t="n"/>
      <c r="F48" s="29" t="n"/>
      <c r="G48" s="30">
        <f>IFERROR(IF(OR($C48="",$F48="",$E48=""),"",IF(OR($E48="Receipt",$E48="Adjustment Increase"),$F48,IF(OR($E48="Issue",$E48="Adjustment Decrease"),-$F48,0))),"")</f>
        <v/>
      </c>
      <c r="H48" s="28" t="n"/>
      <c r="I48" s="31">
        <f>IFERROR(IF($C48="","",$G48*IF($H48="",INDEX('Amenity Inventory'!$H$6:$H$205,MATCH($C48,'Amenity Inventory'!$A$6:$A$205,0)),$H48)),"")</f>
        <v/>
      </c>
      <c r="J48" s="27" t="n"/>
      <c r="K48" s="27" t="n"/>
      <c r="L48" s="27" t="n"/>
      <c r="M48" s="27" t="n"/>
      <c r="N48" s="35" t="n"/>
    </row>
    <row r="49">
      <c r="A49" s="27" t="n"/>
      <c r="B49" s="33" t="n"/>
      <c r="C49" s="27" t="n"/>
      <c r="D49" s="32">
        <f>IFERROR(IF($C49="","",INDEX('Amenity Inventory'!$C$6:$C$205,MATCH($C49,'Amenity Inventory'!$A$6:$A$205,0))),"Amenity ID Not Found")</f>
        <v/>
      </c>
      <c r="E49" s="27" t="n"/>
      <c r="F49" s="29" t="n"/>
      <c r="G49" s="30">
        <f>IFERROR(IF(OR($C49="",$F49="",$E49=""),"",IF(OR($E49="Receipt",$E49="Adjustment Increase"),$F49,IF(OR($E49="Issue",$E49="Adjustment Decrease"),-$F49,0))),"")</f>
        <v/>
      </c>
      <c r="H49" s="28" t="n"/>
      <c r="I49" s="31">
        <f>IFERROR(IF($C49="","",$G49*IF($H49="",INDEX('Amenity Inventory'!$H$6:$H$205,MATCH($C49,'Amenity Inventory'!$A$6:$A$205,0)),$H49)),"")</f>
        <v/>
      </c>
      <c r="J49" s="27" t="n"/>
      <c r="K49" s="27" t="n"/>
      <c r="L49" s="27" t="n"/>
      <c r="M49" s="27" t="n"/>
      <c r="N49" s="35" t="n"/>
    </row>
    <row r="50">
      <c r="A50" s="27" t="n"/>
      <c r="B50" s="33" t="n"/>
      <c r="C50" s="27" t="n"/>
      <c r="D50" s="32">
        <f>IFERROR(IF($C50="","",INDEX('Amenity Inventory'!$C$6:$C$205,MATCH($C50,'Amenity Inventory'!$A$6:$A$205,0))),"Amenity ID Not Found")</f>
        <v/>
      </c>
      <c r="E50" s="27" t="n"/>
      <c r="F50" s="29" t="n"/>
      <c r="G50" s="30">
        <f>IFERROR(IF(OR($C50="",$F50="",$E50=""),"",IF(OR($E50="Receipt",$E50="Adjustment Increase"),$F50,IF(OR($E50="Issue",$E50="Adjustment Decrease"),-$F50,0))),"")</f>
        <v/>
      </c>
      <c r="H50" s="28" t="n"/>
      <c r="I50" s="31">
        <f>IFERROR(IF($C50="","",$G50*IF($H50="",INDEX('Amenity Inventory'!$H$6:$H$205,MATCH($C50,'Amenity Inventory'!$A$6:$A$205,0)),$H50)),"")</f>
        <v/>
      </c>
      <c r="J50" s="27" t="n"/>
      <c r="K50" s="27" t="n"/>
      <c r="L50" s="27" t="n"/>
      <c r="M50" s="27" t="n"/>
      <c r="N50" s="35" t="n"/>
    </row>
    <row r="51">
      <c r="A51" s="27" t="n"/>
      <c r="B51" s="33" t="n"/>
      <c r="C51" s="27" t="n"/>
      <c r="D51" s="32">
        <f>IFERROR(IF($C51="","",INDEX('Amenity Inventory'!$C$6:$C$205,MATCH($C51,'Amenity Inventory'!$A$6:$A$205,0))),"Amenity ID Not Found")</f>
        <v/>
      </c>
      <c r="E51" s="27" t="n"/>
      <c r="F51" s="29" t="n"/>
      <c r="G51" s="30">
        <f>IFERROR(IF(OR($C51="",$F51="",$E51=""),"",IF(OR($E51="Receipt",$E51="Adjustment Increase"),$F51,IF(OR($E51="Issue",$E51="Adjustment Decrease"),-$F51,0))),"")</f>
        <v/>
      </c>
      <c r="H51" s="28" t="n"/>
      <c r="I51" s="31">
        <f>IFERROR(IF($C51="","",$G51*IF($H51="",INDEX('Amenity Inventory'!$H$6:$H$205,MATCH($C51,'Amenity Inventory'!$A$6:$A$205,0)),$H51)),"")</f>
        <v/>
      </c>
      <c r="J51" s="27" t="n"/>
      <c r="K51" s="27" t="n"/>
      <c r="L51" s="27" t="n"/>
      <c r="M51" s="27" t="n"/>
      <c r="N51" s="35" t="n"/>
    </row>
    <row r="52">
      <c r="A52" s="27" t="n"/>
      <c r="B52" s="33" t="n"/>
      <c r="C52" s="27" t="n"/>
      <c r="D52" s="32">
        <f>IFERROR(IF($C52="","",INDEX('Amenity Inventory'!$C$6:$C$205,MATCH($C52,'Amenity Inventory'!$A$6:$A$205,0))),"Amenity ID Not Found")</f>
        <v/>
      </c>
      <c r="E52" s="27" t="n"/>
      <c r="F52" s="29" t="n"/>
      <c r="G52" s="30">
        <f>IFERROR(IF(OR($C52="",$F52="",$E52=""),"",IF(OR($E52="Receipt",$E52="Adjustment Increase"),$F52,IF(OR($E52="Issue",$E52="Adjustment Decrease"),-$F52,0))),"")</f>
        <v/>
      </c>
      <c r="H52" s="28" t="n"/>
      <c r="I52" s="31">
        <f>IFERROR(IF($C52="","",$G52*IF($H52="",INDEX('Amenity Inventory'!$H$6:$H$205,MATCH($C52,'Amenity Inventory'!$A$6:$A$205,0)),$H52)),"")</f>
        <v/>
      </c>
      <c r="J52" s="27" t="n"/>
      <c r="K52" s="27" t="n"/>
      <c r="L52" s="27" t="n"/>
      <c r="M52" s="27" t="n"/>
      <c r="N52" s="35" t="n"/>
    </row>
    <row r="53">
      <c r="A53" s="27" t="n"/>
      <c r="B53" s="33" t="n"/>
      <c r="C53" s="27" t="n"/>
      <c r="D53" s="32">
        <f>IFERROR(IF($C53="","",INDEX('Amenity Inventory'!$C$6:$C$205,MATCH($C53,'Amenity Inventory'!$A$6:$A$205,0))),"Amenity ID Not Found")</f>
        <v/>
      </c>
      <c r="E53" s="27" t="n"/>
      <c r="F53" s="29" t="n"/>
      <c r="G53" s="30">
        <f>IFERROR(IF(OR($C53="",$F53="",$E53=""),"",IF(OR($E53="Receipt",$E53="Adjustment Increase"),$F53,IF(OR($E53="Issue",$E53="Adjustment Decrease"),-$F53,0))),"")</f>
        <v/>
      </c>
      <c r="H53" s="28" t="n"/>
      <c r="I53" s="31">
        <f>IFERROR(IF($C53="","",$G53*IF($H53="",INDEX('Amenity Inventory'!$H$6:$H$205,MATCH($C53,'Amenity Inventory'!$A$6:$A$205,0)),$H53)),"")</f>
        <v/>
      </c>
      <c r="J53" s="27" t="n"/>
      <c r="K53" s="27" t="n"/>
      <c r="L53" s="27" t="n"/>
      <c r="M53" s="27" t="n"/>
      <c r="N53" s="35" t="n"/>
    </row>
    <row r="54">
      <c r="A54" s="27" t="n"/>
      <c r="B54" s="33" t="n"/>
      <c r="C54" s="27" t="n"/>
      <c r="D54" s="32">
        <f>IFERROR(IF($C54="","",INDEX('Amenity Inventory'!$C$6:$C$205,MATCH($C54,'Amenity Inventory'!$A$6:$A$205,0))),"Amenity ID Not Found")</f>
        <v/>
      </c>
      <c r="E54" s="27" t="n"/>
      <c r="F54" s="29" t="n"/>
      <c r="G54" s="30">
        <f>IFERROR(IF(OR($C54="",$F54="",$E54=""),"",IF(OR($E54="Receipt",$E54="Adjustment Increase"),$F54,IF(OR($E54="Issue",$E54="Adjustment Decrease"),-$F54,0))),"")</f>
        <v/>
      </c>
      <c r="H54" s="28" t="n"/>
      <c r="I54" s="31">
        <f>IFERROR(IF($C54="","",$G54*IF($H54="",INDEX('Amenity Inventory'!$H$6:$H$205,MATCH($C54,'Amenity Inventory'!$A$6:$A$205,0)),$H54)),"")</f>
        <v/>
      </c>
      <c r="J54" s="27" t="n"/>
      <c r="K54" s="27" t="n"/>
      <c r="L54" s="27" t="n"/>
      <c r="M54" s="27" t="n"/>
      <c r="N54" s="35" t="n"/>
    </row>
    <row r="55">
      <c r="A55" s="27" t="n"/>
      <c r="B55" s="33" t="n"/>
      <c r="C55" s="27" t="n"/>
      <c r="D55" s="32">
        <f>IFERROR(IF($C55="","",INDEX('Amenity Inventory'!$C$6:$C$205,MATCH($C55,'Amenity Inventory'!$A$6:$A$205,0))),"Amenity ID Not Found")</f>
        <v/>
      </c>
      <c r="E55" s="27" t="n"/>
      <c r="F55" s="29" t="n"/>
      <c r="G55" s="30">
        <f>IFERROR(IF(OR($C55="",$F55="",$E55=""),"",IF(OR($E55="Receipt",$E55="Adjustment Increase"),$F55,IF(OR($E55="Issue",$E55="Adjustment Decrease"),-$F55,0))),"")</f>
        <v/>
      </c>
      <c r="H55" s="28" t="n"/>
      <c r="I55" s="31">
        <f>IFERROR(IF($C55="","",$G55*IF($H55="",INDEX('Amenity Inventory'!$H$6:$H$205,MATCH($C55,'Amenity Inventory'!$A$6:$A$205,0)),$H55)),"")</f>
        <v/>
      </c>
      <c r="J55" s="27" t="n"/>
      <c r="K55" s="27" t="n"/>
      <c r="L55" s="27" t="n"/>
      <c r="M55" s="27" t="n"/>
      <c r="N55" s="35" t="n"/>
    </row>
    <row r="56">
      <c r="A56" s="27" t="n"/>
      <c r="B56" s="33" t="n"/>
      <c r="C56" s="27" t="n"/>
      <c r="D56" s="32">
        <f>IFERROR(IF($C56="","",INDEX('Amenity Inventory'!$C$6:$C$205,MATCH($C56,'Amenity Inventory'!$A$6:$A$205,0))),"Amenity ID Not Found")</f>
        <v/>
      </c>
      <c r="E56" s="27" t="n"/>
      <c r="F56" s="29" t="n"/>
      <c r="G56" s="30">
        <f>IFERROR(IF(OR($C56="",$F56="",$E56=""),"",IF(OR($E56="Receipt",$E56="Adjustment Increase"),$F56,IF(OR($E56="Issue",$E56="Adjustment Decrease"),-$F56,0))),"")</f>
        <v/>
      </c>
      <c r="H56" s="28" t="n"/>
      <c r="I56" s="31">
        <f>IFERROR(IF($C56="","",$G56*IF($H56="",INDEX('Amenity Inventory'!$H$6:$H$205,MATCH($C56,'Amenity Inventory'!$A$6:$A$205,0)),$H56)),"")</f>
        <v/>
      </c>
      <c r="J56" s="27" t="n"/>
      <c r="K56" s="27" t="n"/>
      <c r="L56" s="27" t="n"/>
      <c r="M56" s="27" t="n"/>
      <c r="N56" s="35" t="n"/>
    </row>
    <row r="57">
      <c r="A57" s="27" t="n"/>
      <c r="B57" s="33" t="n"/>
      <c r="C57" s="27" t="n"/>
      <c r="D57" s="32">
        <f>IFERROR(IF($C57="","",INDEX('Amenity Inventory'!$C$6:$C$205,MATCH($C57,'Amenity Inventory'!$A$6:$A$205,0))),"Amenity ID Not Found")</f>
        <v/>
      </c>
      <c r="E57" s="27" t="n"/>
      <c r="F57" s="29" t="n"/>
      <c r="G57" s="30">
        <f>IFERROR(IF(OR($C57="",$F57="",$E57=""),"",IF(OR($E57="Receipt",$E57="Adjustment Increase"),$F57,IF(OR($E57="Issue",$E57="Adjustment Decrease"),-$F57,0))),"")</f>
        <v/>
      </c>
      <c r="H57" s="28" t="n"/>
      <c r="I57" s="31">
        <f>IFERROR(IF($C57="","",$G57*IF($H57="",INDEX('Amenity Inventory'!$H$6:$H$205,MATCH($C57,'Amenity Inventory'!$A$6:$A$205,0)),$H57)),"")</f>
        <v/>
      </c>
      <c r="J57" s="27" t="n"/>
      <c r="K57" s="27" t="n"/>
      <c r="L57" s="27" t="n"/>
      <c r="M57" s="27" t="n"/>
      <c r="N57" s="35" t="n"/>
    </row>
    <row r="58">
      <c r="A58" s="27" t="n"/>
      <c r="B58" s="33" t="n"/>
      <c r="C58" s="27" t="n"/>
      <c r="D58" s="32">
        <f>IFERROR(IF($C58="","",INDEX('Amenity Inventory'!$C$6:$C$205,MATCH($C58,'Amenity Inventory'!$A$6:$A$205,0))),"Amenity ID Not Found")</f>
        <v/>
      </c>
      <c r="E58" s="27" t="n"/>
      <c r="F58" s="29" t="n"/>
      <c r="G58" s="30">
        <f>IFERROR(IF(OR($C58="",$F58="",$E58=""),"",IF(OR($E58="Receipt",$E58="Adjustment Increase"),$F58,IF(OR($E58="Issue",$E58="Adjustment Decrease"),-$F58,0))),"")</f>
        <v/>
      </c>
      <c r="H58" s="28" t="n"/>
      <c r="I58" s="31">
        <f>IFERROR(IF($C58="","",$G58*IF($H58="",INDEX('Amenity Inventory'!$H$6:$H$205,MATCH($C58,'Amenity Inventory'!$A$6:$A$205,0)),$H58)),"")</f>
        <v/>
      </c>
      <c r="J58" s="27" t="n"/>
      <c r="K58" s="27" t="n"/>
      <c r="L58" s="27" t="n"/>
      <c r="M58" s="27" t="n"/>
      <c r="N58" s="35" t="n"/>
    </row>
    <row r="59">
      <c r="A59" s="27" t="n"/>
      <c r="B59" s="33" t="n"/>
      <c r="C59" s="27" t="n"/>
      <c r="D59" s="32">
        <f>IFERROR(IF($C59="","",INDEX('Amenity Inventory'!$C$6:$C$205,MATCH($C59,'Amenity Inventory'!$A$6:$A$205,0))),"Amenity ID Not Found")</f>
        <v/>
      </c>
      <c r="E59" s="27" t="n"/>
      <c r="F59" s="29" t="n"/>
      <c r="G59" s="30">
        <f>IFERROR(IF(OR($C59="",$F59="",$E59=""),"",IF(OR($E59="Receipt",$E59="Adjustment Increase"),$F59,IF(OR($E59="Issue",$E59="Adjustment Decrease"),-$F59,0))),"")</f>
        <v/>
      </c>
      <c r="H59" s="28" t="n"/>
      <c r="I59" s="31">
        <f>IFERROR(IF($C59="","",$G59*IF($H59="",INDEX('Amenity Inventory'!$H$6:$H$205,MATCH($C59,'Amenity Inventory'!$A$6:$A$205,0)),$H59)),"")</f>
        <v/>
      </c>
      <c r="J59" s="27" t="n"/>
      <c r="K59" s="27" t="n"/>
      <c r="L59" s="27" t="n"/>
      <c r="M59" s="27" t="n"/>
      <c r="N59" s="35" t="n"/>
    </row>
    <row r="60">
      <c r="A60" s="27" t="n"/>
      <c r="B60" s="33" t="n"/>
      <c r="C60" s="27" t="n"/>
      <c r="D60" s="32">
        <f>IFERROR(IF($C60="","",INDEX('Amenity Inventory'!$C$6:$C$205,MATCH($C60,'Amenity Inventory'!$A$6:$A$205,0))),"Amenity ID Not Found")</f>
        <v/>
      </c>
      <c r="E60" s="27" t="n"/>
      <c r="F60" s="29" t="n"/>
      <c r="G60" s="30">
        <f>IFERROR(IF(OR($C60="",$F60="",$E60=""),"",IF(OR($E60="Receipt",$E60="Adjustment Increase"),$F60,IF(OR($E60="Issue",$E60="Adjustment Decrease"),-$F60,0))),"")</f>
        <v/>
      </c>
      <c r="H60" s="28" t="n"/>
      <c r="I60" s="31">
        <f>IFERROR(IF($C60="","",$G60*IF($H60="",INDEX('Amenity Inventory'!$H$6:$H$205,MATCH($C60,'Amenity Inventory'!$A$6:$A$205,0)),$H60)),"")</f>
        <v/>
      </c>
      <c r="J60" s="27" t="n"/>
      <c r="K60" s="27" t="n"/>
      <c r="L60" s="27" t="n"/>
      <c r="M60" s="27" t="n"/>
      <c r="N60" s="35" t="n"/>
    </row>
    <row r="61">
      <c r="A61" s="27" t="n"/>
      <c r="B61" s="33" t="n"/>
      <c r="C61" s="27" t="n"/>
      <c r="D61" s="32">
        <f>IFERROR(IF($C61="","",INDEX('Amenity Inventory'!$C$6:$C$205,MATCH($C61,'Amenity Inventory'!$A$6:$A$205,0))),"Amenity ID Not Found")</f>
        <v/>
      </c>
      <c r="E61" s="27" t="n"/>
      <c r="F61" s="29" t="n"/>
      <c r="G61" s="30">
        <f>IFERROR(IF(OR($C61="",$F61="",$E61=""),"",IF(OR($E61="Receipt",$E61="Adjustment Increase"),$F61,IF(OR($E61="Issue",$E61="Adjustment Decrease"),-$F61,0))),"")</f>
        <v/>
      </c>
      <c r="H61" s="28" t="n"/>
      <c r="I61" s="31">
        <f>IFERROR(IF($C61="","",$G61*IF($H61="",INDEX('Amenity Inventory'!$H$6:$H$205,MATCH($C61,'Amenity Inventory'!$A$6:$A$205,0)),$H61)),"")</f>
        <v/>
      </c>
      <c r="J61" s="27" t="n"/>
      <c r="K61" s="27" t="n"/>
      <c r="L61" s="27" t="n"/>
      <c r="M61" s="27" t="n"/>
      <c r="N61" s="35" t="n"/>
    </row>
    <row r="62">
      <c r="A62" s="27" t="n"/>
      <c r="B62" s="33" t="n"/>
      <c r="C62" s="27" t="n"/>
      <c r="D62" s="32">
        <f>IFERROR(IF($C62="","",INDEX('Amenity Inventory'!$C$6:$C$205,MATCH($C62,'Amenity Inventory'!$A$6:$A$205,0))),"Amenity ID Not Found")</f>
        <v/>
      </c>
      <c r="E62" s="27" t="n"/>
      <c r="F62" s="29" t="n"/>
      <c r="G62" s="30">
        <f>IFERROR(IF(OR($C62="",$F62="",$E62=""),"",IF(OR($E62="Receipt",$E62="Adjustment Increase"),$F62,IF(OR($E62="Issue",$E62="Adjustment Decrease"),-$F62,0))),"")</f>
        <v/>
      </c>
      <c r="H62" s="28" t="n"/>
      <c r="I62" s="31">
        <f>IFERROR(IF($C62="","",$G62*IF($H62="",INDEX('Amenity Inventory'!$H$6:$H$205,MATCH($C62,'Amenity Inventory'!$A$6:$A$205,0)),$H62)),"")</f>
        <v/>
      </c>
      <c r="J62" s="27" t="n"/>
      <c r="K62" s="27" t="n"/>
      <c r="L62" s="27" t="n"/>
      <c r="M62" s="27" t="n"/>
      <c r="N62" s="35" t="n"/>
    </row>
    <row r="63">
      <c r="A63" s="27" t="n"/>
      <c r="B63" s="33" t="n"/>
      <c r="C63" s="27" t="n"/>
      <c r="D63" s="32">
        <f>IFERROR(IF($C63="","",INDEX('Amenity Inventory'!$C$6:$C$205,MATCH($C63,'Amenity Inventory'!$A$6:$A$205,0))),"Amenity ID Not Found")</f>
        <v/>
      </c>
      <c r="E63" s="27" t="n"/>
      <c r="F63" s="29" t="n"/>
      <c r="G63" s="30">
        <f>IFERROR(IF(OR($C63="",$F63="",$E63=""),"",IF(OR($E63="Receipt",$E63="Adjustment Increase"),$F63,IF(OR($E63="Issue",$E63="Adjustment Decrease"),-$F63,0))),"")</f>
        <v/>
      </c>
      <c r="H63" s="28" t="n"/>
      <c r="I63" s="31">
        <f>IFERROR(IF($C63="","",$G63*IF($H63="",INDEX('Amenity Inventory'!$H$6:$H$205,MATCH($C63,'Amenity Inventory'!$A$6:$A$205,0)),$H63)),"")</f>
        <v/>
      </c>
      <c r="J63" s="27" t="n"/>
      <c r="K63" s="27" t="n"/>
      <c r="L63" s="27" t="n"/>
      <c r="M63" s="27" t="n"/>
      <c r="N63" s="35" t="n"/>
    </row>
    <row r="64">
      <c r="A64" s="27" t="n"/>
      <c r="B64" s="33" t="n"/>
      <c r="C64" s="27" t="n"/>
      <c r="D64" s="32">
        <f>IFERROR(IF($C64="","",INDEX('Amenity Inventory'!$C$6:$C$205,MATCH($C64,'Amenity Inventory'!$A$6:$A$205,0))),"Amenity ID Not Found")</f>
        <v/>
      </c>
      <c r="E64" s="27" t="n"/>
      <c r="F64" s="29" t="n"/>
      <c r="G64" s="30">
        <f>IFERROR(IF(OR($C64="",$F64="",$E64=""),"",IF(OR($E64="Receipt",$E64="Adjustment Increase"),$F64,IF(OR($E64="Issue",$E64="Adjustment Decrease"),-$F64,0))),"")</f>
        <v/>
      </c>
      <c r="H64" s="28" t="n"/>
      <c r="I64" s="31">
        <f>IFERROR(IF($C64="","",$G64*IF($H64="",INDEX('Amenity Inventory'!$H$6:$H$205,MATCH($C64,'Amenity Inventory'!$A$6:$A$205,0)),$H64)),"")</f>
        <v/>
      </c>
      <c r="J64" s="27" t="n"/>
      <c r="K64" s="27" t="n"/>
      <c r="L64" s="27" t="n"/>
      <c r="M64" s="27" t="n"/>
      <c r="N64" s="35" t="n"/>
    </row>
    <row r="65">
      <c r="A65" s="27" t="n"/>
      <c r="B65" s="33" t="n"/>
      <c r="C65" s="27" t="n"/>
      <c r="D65" s="32">
        <f>IFERROR(IF($C65="","",INDEX('Amenity Inventory'!$C$6:$C$205,MATCH($C65,'Amenity Inventory'!$A$6:$A$205,0))),"Amenity ID Not Found")</f>
        <v/>
      </c>
      <c r="E65" s="27" t="n"/>
      <c r="F65" s="29" t="n"/>
      <c r="G65" s="30">
        <f>IFERROR(IF(OR($C65="",$F65="",$E65=""),"",IF(OR($E65="Receipt",$E65="Adjustment Increase"),$F65,IF(OR($E65="Issue",$E65="Adjustment Decrease"),-$F65,0))),"")</f>
        <v/>
      </c>
      <c r="H65" s="28" t="n"/>
      <c r="I65" s="31">
        <f>IFERROR(IF($C65="","",$G65*IF($H65="",INDEX('Amenity Inventory'!$H$6:$H$205,MATCH($C65,'Amenity Inventory'!$A$6:$A$205,0)),$H65)),"")</f>
        <v/>
      </c>
      <c r="J65" s="27" t="n"/>
      <c r="K65" s="27" t="n"/>
      <c r="L65" s="27" t="n"/>
      <c r="M65" s="27" t="n"/>
      <c r="N65" s="35" t="n"/>
    </row>
    <row r="66">
      <c r="A66" s="27" t="n"/>
      <c r="B66" s="33" t="n"/>
      <c r="C66" s="27" t="n"/>
      <c r="D66" s="32">
        <f>IFERROR(IF($C66="","",INDEX('Amenity Inventory'!$C$6:$C$205,MATCH($C66,'Amenity Inventory'!$A$6:$A$205,0))),"Amenity ID Not Found")</f>
        <v/>
      </c>
      <c r="E66" s="27" t="n"/>
      <c r="F66" s="29" t="n"/>
      <c r="G66" s="30">
        <f>IFERROR(IF(OR($C66="",$F66="",$E66=""),"",IF(OR($E66="Receipt",$E66="Adjustment Increase"),$F66,IF(OR($E66="Issue",$E66="Adjustment Decrease"),-$F66,0))),"")</f>
        <v/>
      </c>
      <c r="H66" s="28" t="n"/>
      <c r="I66" s="31">
        <f>IFERROR(IF($C66="","",$G66*IF($H66="",INDEX('Amenity Inventory'!$H$6:$H$205,MATCH($C66,'Amenity Inventory'!$A$6:$A$205,0)),$H66)),"")</f>
        <v/>
      </c>
      <c r="J66" s="27" t="n"/>
      <c r="K66" s="27" t="n"/>
      <c r="L66" s="27" t="n"/>
      <c r="M66" s="27" t="n"/>
      <c r="N66" s="35" t="n"/>
    </row>
    <row r="67">
      <c r="A67" s="27" t="n"/>
      <c r="B67" s="33" t="n"/>
      <c r="C67" s="27" t="n"/>
      <c r="D67" s="32">
        <f>IFERROR(IF($C67="","",INDEX('Amenity Inventory'!$C$6:$C$205,MATCH($C67,'Amenity Inventory'!$A$6:$A$205,0))),"Amenity ID Not Found")</f>
        <v/>
      </c>
      <c r="E67" s="27" t="n"/>
      <c r="F67" s="29" t="n"/>
      <c r="G67" s="30">
        <f>IFERROR(IF(OR($C67="",$F67="",$E67=""),"",IF(OR($E67="Receipt",$E67="Adjustment Increase"),$F67,IF(OR($E67="Issue",$E67="Adjustment Decrease"),-$F67,0))),"")</f>
        <v/>
      </c>
      <c r="H67" s="28" t="n"/>
      <c r="I67" s="31">
        <f>IFERROR(IF($C67="","",$G67*IF($H67="",INDEX('Amenity Inventory'!$H$6:$H$205,MATCH($C67,'Amenity Inventory'!$A$6:$A$205,0)),$H67)),"")</f>
        <v/>
      </c>
      <c r="J67" s="27" t="n"/>
      <c r="K67" s="27" t="n"/>
      <c r="L67" s="27" t="n"/>
      <c r="M67" s="27" t="n"/>
      <c r="N67" s="35" t="n"/>
    </row>
    <row r="68">
      <c r="A68" s="27" t="n"/>
      <c r="B68" s="33" t="n"/>
      <c r="C68" s="27" t="n"/>
      <c r="D68" s="32">
        <f>IFERROR(IF($C68="","",INDEX('Amenity Inventory'!$C$6:$C$205,MATCH($C68,'Amenity Inventory'!$A$6:$A$205,0))),"Amenity ID Not Found")</f>
        <v/>
      </c>
      <c r="E68" s="27" t="n"/>
      <c r="F68" s="29" t="n"/>
      <c r="G68" s="30">
        <f>IFERROR(IF(OR($C68="",$F68="",$E68=""),"",IF(OR($E68="Receipt",$E68="Adjustment Increase"),$F68,IF(OR($E68="Issue",$E68="Adjustment Decrease"),-$F68,0))),"")</f>
        <v/>
      </c>
      <c r="H68" s="28" t="n"/>
      <c r="I68" s="31">
        <f>IFERROR(IF($C68="","",$G68*IF($H68="",INDEX('Amenity Inventory'!$H$6:$H$205,MATCH($C68,'Amenity Inventory'!$A$6:$A$205,0)),$H68)),"")</f>
        <v/>
      </c>
      <c r="J68" s="27" t="n"/>
      <c r="K68" s="27" t="n"/>
      <c r="L68" s="27" t="n"/>
      <c r="M68" s="27" t="n"/>
      <c r="N68" s="35" t="n"/>
    </row>
    <row r="69">
      <c r="A69" s="27" t="n"/>
      <c r="B69" s="33" t="n"/>
      <c r="C69" s="27" t="n"/>
      <c r="D69" s="32">
        <f>IFERROR(IF($C69="","",INDEX('Amenity Inventory'!$C$6:$C$205,MATCH($C69,'Amenity Inventory'!$A$6:$A$205,0))),"Amenity ID Not Found")</f>
        <v/>
      </c>
      <c r="E69" s="27" t="n"/>
      <c r="F69" s="29" t="n"/>
      <c r="G69" s="30">
        <f>IFERROR(IF(OR($C69="",$F69="",$E69=""),"",IF(OR($E69="Receipt",$E69="Adjustment Increase"),$F69,IF(OR($E69="Issue",$E69="Adjustment Decrease"),-$F69,0))),"")</f>
        <v/>
      </c>
      <c r="H69" s="28" t="n"/>
      <c r="I69" s="31">
        <f>IFERROR(IF($C69="","",$G69*IF($H69="",INDEX('Amenity Inventory'!$H$6:$H$205,MATCH($C69,'Amenity Inventory'!$A$6:$A$205,0)),$H69)),"")</f>
        <v/>
      </c>
      <c r="J69" s="27" t="n"/>
      <c r="K69" s="27" t="n"/>
      <c r="L69" s="27" t="n"/>
      <c r="M69" s="27" t="n"/>
      <c r="N69" s="35" t="n"/>
    </row>
    <row r="70">
      <c r="A70" s="27" t="n"/>
      <c r="B70" s="33" t="n"/>
      <c r="C70" s="27" t="n"/>
      <c r="D70" s="32">
        <f>IFERROR(IF($C70="","",INDEX('Amenity Inventory'!$C$6:$C$205,MATCH($C70,'Amenity Inventory'!$A$6:$A$205,0))),"Amenity ID Not Found")</f>
        <v/>
      </c>
      <c r="E70" s="27" t="n"/>
      <c r="F70" s="29" t="n"/>
      <c r="G70" s="30">
        <f>IFERROR(IF(OR($C70="",$F70="",$E70=""),"",IF(OR($E70="Receipt",$E70="Adjustment Increase"),$F70,IF(OR($E70="Issue",$E70="Adjustment Decrease"),-$F70,0))),"")</f>
        <v/>
      </c>
      <c r="H70" s="28" t="n"/>
      <c r="I70" s="31">
        <f>IFERROR(IF($C70="","",$G70*IF($H70="",INDEX('Amenity Inventory'!$H$6:$H$205,MATCH($C70,'Amenity Inventory'!$A$6:$A$205,0)),$H70)),"")</f>
        <v/>
      </c>
      <c r="J70" s="27" t="n"/>
      <c r="K70" s="27" t="n"/>
      <c r="L70" s="27" t="n"/>
      <c r="M70" s="27" t="n"/>
      <c r="N70" s="35" t="n"/>
    </row>
    <row r="71">
      <c r="A71" s="27" t="n"/>
      <c r="B71" s="33" t="n"/>
      <c r="C71" s="27" t="n"/>
      <c r="D71" s="32">
        <f>IFERROR(IF($C71="","",INDEX('Amenity Inventory'!$C$6:$C$205,MATCH($C71,'Amenity Inventory'!$A$6:$A$205,0))),"Amenity ID Not Found")</f>
        <v/>
      </c>
      <c r="E71" s="27" t="n"/>
      <c r="F71" s="29" t="n"/>
      <c r="G71" s="30">
        <f>IFERROR(IF(OR($C71="",$F71="",$E71=""),"",IF(OR($E71="Receipt",$E71="Adjustment Increase"),$F71,IF(OR($E71="Issue",$E71="Adjustment Decrease"),-$F71,0))),"")</f>
        <v/>
      </c>
      <c r="H71" s="28" t="n"/>
      <c r="I71" s="31">
        <f>IFERROR(IF($C71="","",$G71*IF($H71="",INDEX('Amenity Inventory'!$H$6:$H$205,MATCH($C71,'Amenity Inventory'!$A$6:$A$205,0)),$H71)),"")</f>
        <v/>
      </c>
      <c r="J71" s="27" t="n"/>
      <c r="K71" s="27" t="n"/>
      <c r="L71" s="27" t="n"/>
      <c r="M71" s="27" t="n"/>
      <c r="N71" s="35" t="n"/>
    </row>
    <row r="72">
      <c r="A72" s="27" t="n"/>
      <c r="B72" s="33" t="n"/>
      <c r="C72" s="27" t="n"/>
      <c r="D72" s="32">
        <f>IFERROR(IF($C72="","",INDEX('Amenity Inventory'!$C$6:$C$205,MATCH($C72,'Amenity Inventory'!$A$6:$A$205,0))),"Amenity ID Not Found")</f>
        <v/>
      </c>
      <c r="E72" s="27" t="n"/>
      <c r="F72" s="29" t="n"/>
      <c r="G72" s="30">
        <f>IFERROR(IF(OR($C72="",$F72="",$E72=""),"",IF(OR($E72="Receipt",$E72="Adjustment Increase"),$F72,IF(OR($E72="Issue",$E72="Adjustment Decrease"),-$F72,0))),"")</f>
        <v/>
      </c>
      <c r="H72" s="28" t="n"/>
      <c r="I72" s="31">
        <f>IFERROR(IF($C72="","",$G72*IF($H72="",INDEX('Amenity Inventory'!$H$6:$H$205,MATCH($C72,'Amenity Inventory'!$A$6:$A$205,0)),$H72)),"")</f>
        <v/>
      </c>
      <c r="J72" s="27" t="n"/>
      <c r="K72" s="27" t="n"/>
      <c r="L72" s="27" t="n"/>
      <c r="M72" s="27" t="n"/>
      <c r="N72" s="35" t="n"/>
    </row>
    <row r="73">
      <c r="A73" s="27" t="n"/>
      <c r="B73" s="33" t="n"/>
      <c r="C73" s="27" t="n"/>
      <c r="D73" s="32">
        <f>IFERROR(IF($C73="","",INDEX('Amenity Inventory'!$C$6:$C$205,MATCH($C73,'Amenity Inventory'!$A$6:$A$205,0))),"Amenity ID Not Found")</f>
        <v/>
      </c>
      <c r="E73" s="27" t="n"/>
      <c r="F73" s="29" t="n"/>
      <c r="G73" s="30">
        <f>IFERROR(IF(OR($C73="",$F73="",$E73=""),"",IF(OR($E73="Receipt",$E73="Adjustment Increase"),$F73,IF(OR($E73="Issue",$E73="Adjustment Decrease"),-$F73,0))),"")</f>
        <v/>
      </c>
      <c r="H73" s="28" t="n"/>
      <c r="I73" s="31">
        <f>IFERROR(IF($C73="","",$G73*IF($H73="",INDEX('Amenity Inventory'!$H$6:$H$205,MATCH($C73,'Amenity Inventory'!$A$6:$A$205,0)),$H73)),"")</f>
        <v/>
      </c>
      <c r="J73" s="27" t="n"/>
      <c r="K73" s="27" t="n"/>
      <c r="L73" s="27" t="n"/>
      <c r="M73" s="27" t="n"/>
      <c r="N73" s="35" t="n"/>
    </row>
    <row r="74">
      <c r="A74" s="27" t="n"/>
      <c r="B74" s="33" t="n"/>
      <c r="C74" s="27" t="n"/>
      <c r="D74" s="32">
        <f>IFERROR(IF($C74="","",INDEX('Amenity Inventory'!$C$6:$C$205,MATCH($C74,'Amenity Inventory'!$A$6:$A$205,0))),"Amenity ID Not Found")</f>
        <v/>
      </c>
      <c r="E74" s="27" t="n"/>
      <c r="F74" s="29" t="n"/>
      <c r="G74" s="30">
        <f>IFERROR(IF(OR($C74="",$F74="",$E74=""),"",IF(OR($E74="Receipt",$E74="Adjustment Increase"),$F74,IF(OR($E74="Issue",$E74="Adjustment Decrease"),-$F74,0))),"")</f>
        <v/>
      </c>
      <c r="H74" s="28" t="n"/>
      <c r="I74" s="31">
        <f>IFERROR(IF($C74="","",$G74*IF($H74="",INDEX('Amenity Inventory'!$H$6:$H$205,MATCH($C74,'Amenity Inventory'!$A$6:$A$205,0)),$H74)),"")</f>
        <v/>
      </c>
      <c r="J74" s="27" t="n"/>
      <c r="K74" s="27" t="n"/>
      <c r="L74" s="27" t="n"/>
      <c r="M74" s="27" t="n"/>
      <c r="N74" s="35" t="n"/>
    </row>
    <row r="75">
      <c r="A75" s="27" t="n"/>
      <c r="B75" s="33" t="n"/>
      <c r="C75" s="27" t="n"/>
      <c r="D75" s="32">
        <f>IFERROR(IF($C75="","",INDEX('Amenity Inventory'!$C$6:$C$205,MATCH($C75,'Amenity Inventory'!$A$6:$A$205,0))),"Amenity ID Not Found")</f>
        <v/>
      </c>
      <c r="E75" s="27" t="n"/>
      <c r="F75" s="29" t="n"/>
      <c r="G75" s="30">
        <f>IFERROR(IF(OR($C75="",$F75="",$E75=""),"",IF(OR($E75="Receipt",$E75="Adjustment Increase"),$F75,IF(OR($E75="Issue",$E75="Adjustment Decrease"),-$F75,0))),"")</f>
        <v/>
      </c>
      <c r="H75" s="28" t="n"/>
      <c r="I75" s="31">
        <f>IFERROR(IF($C75="","",$G75*IF($H75="",INDEX('Amenity Inventory'!$H$6:$H$205,MATCH($C75,'Amenity Inventory'!$A$6:$A$205,0)),$H75)),"")</f>
        <v/>
      </c>
      <c r="J75" s="27" t="n"/>
      <c r="K75" s="27" t="n"/>
      <c r="L75" s="27" t="n"/>
      <c r="M75" s="27" t="n"/>
      <c r="N75" s="35" t="n"/>
    </row>
    <row r="76">
      <c r="A76" s="27" t="n"/>
      <c r="B76" s="33" t="n"/>
      <c r="C76" s="27" t="n"/>
      <c r="D76" s="32">
        <f>IFERROR(IF($C76="","",INDEX('Amenity Inventory'!$C$6:$C$205,MATCH($C76,'Amenity Inventory'!$A$6:$A$205,0))),"Amenity ID Not Found")</f>
        <v/>
      </c>
      <c r="E76" s="27" t="n"/>
      <c r="F76" s="29" t="n"/>
      <c r="G76" s="30">
        <f>IFERROR(IF(OR($C76="",$F76="",$E76=""),"",IF(OR($E76="Receipt",$E76="Adjustment Increase"),$F76,IF(OR($E76="Issue",$E76="Adjustment Decrease"),-$F76,0))),"")</f>
        <v/>
      </c>
      <c r="H76" s="28" t="n"/>
      <c r="I76" s="31">
        <f>IFERROR(IF($C76="","",$G76*IF($H76="",INDEX('Amenity Inventory'!$H$6:$H$205,MATCH($C76,'Amenity Inventory'!$A$6:$A$205,0)),$H76)),"")</f>
        <v/>
      </c>
      <c r="J76" s="27" t="n"/>
      <c r="K76" s="27" t="n"/>
      <c r="L76" s="27" t="n"/>
      <c r="M76" s="27" t="n"/>
      <c r="N76" s="35" t="n"/>
    </row>
    <row r="77">
      <c r="A77" s="27" t="n"/>
      <c r="B77" s="33" t="n"/>
      <c r="C77" s="27" t="n"/>
      <c r="D77" s="32">
        <f>IFERROR(IF($C77="","",INDEX('Amenity Inventory'!$C$6:$C$205,MATCH($C77,'Amenity Inventory'!$A$6:$A$205,0))),"Amenity ID Not Found")</f>
        <v/>
      </c>
      <c r="E77" s="27" t="n"/>
      <c r="F77" s="29" t="n"/>
      <c r="G77" s="30">
        <f>IFERROR(IF(OR($C77="",$F77="",$E77=""),"",IF(OR($E77="Receipt",$E77="Adjustment Increase"),$F77,IF(OR($E77="Issue",$E77="Adjustment Decrease"),-$F77,0))),"")</f>
        <v/>
      </c>
      <c r="H77" s="28" t="n"/>
      <c r="I77" s="31">
        <f>IFERROR(IF($C77="","",$G77*IF($H77="",INDEX('Amenity Inventory'!$H$6:$H$205,MATCH($C77,'Amenity Inventory'!$A$6:$A$205,0)),$H77)),"")</f>
        <v/>
      </c>
      <c r="J77" s="27" t="n"/>
      <c r="K77" s="27" t="n"/>
      <c r="L77" s="27" t="n"/>
      <c r="M77" s="27" t="n"/>
      <c r="N77" s="35" t="n"/>
    </row>
    <row r="78">
      <c r="A78" s="27" t="n"/>
      <c r="B78" s="33" t="n"/>
      <c r="C78" s="27" t="n"/>
      <c r="D78" s="32">
        <f>IFERROR(IF($C78="","",INDEX('Amenity Inventory'!$C$6:$C$205,MATCH($C78,'Amenity Inventory'!$A$6:$A$205,0))),"Amenity ID Not Found")</f>
        <v/>
      </c>
      <c r="E78" s="27" t="n"/>
      <c r="F78" s="29" t="n"/>
      <c r="G78" s="30">
        <f>IFERROR(IF(OR($C78="",$F78="",$E78=""),"",IF(OR($E78="Receipt",$E78="Adjustment Increase"),$F78,IF(OR($E78="Issue",$E78="Adjustment Decrease"),-$F78,0))),"")</f>
        <v/>
      </c>
      <c r="H78" s="28" t="n"/>
      <c r="I78" s="31">
        <f>IFERROR(IF($C78="","",$G78*IF($H78="",INDEX('Amenity Inventory'!$H$6:$H$205,MATCH($C78,'Amenity Inventory'!$A$6:$A$205,0)),$H78)),"")</f>
        <v/>
      </c>
      <c r="J78" s="27" t="n"/>
      <c r="K78" s="27" t="n"/>
      <c r="L78" s="27" t="n"/>
      <c r="M78" s="27" t="n"/>
      <c r="N78" s="35" t="n"/>
    </row>
    <row r="79">
      <c r="A79" s="27" t="n"/>
      <c r="B79" s="33" t="n"/>
      <c r="C79" s="27" t="n"/>
      <c r="D79" s="32">
        <f>IFERROR(IF($C79="","",INDEX('Amenity Inventory'!$C$6:$C$205,MATCH($C79,'Amenity Inventory'!$A$6:$A$205,0))),"Amenity ID Not Found")</f>
        <v/>
      </c>
      <c r="E79" s="27" t="n"/>
      <c r="F79" s="29" t="n"/>
      <c r="G79" s="30">
        <f>IFERROR(IF(OR($C79="",$F79="",$E79=""),"",IF(OR($E79="Receipt",$E79="Adjustment Increase"),$F79,IF(OR($E79="Issue",$E79="Adjustment Decrease"),-$F79,0))),"")</f>
        <v/>
      </c>
      <c r="H79" s="28" t="n"/>
      <c r="I79" s="31">
        <f>IFERROR(IF($C79="","",$G79*IF($H79="",INDEX('Amenity Inventory'!$H$6:$H$205,MATCH($C79,'Amenity Inventory'!$A$6:$A$205,0)),$H79)),"")</f>
        <v/>
      </c>
      <c r="J79" s="27" t="n"/>
      <c r="K79" s="27" t="n"/>
      <c r="L79" s="27" t="n"/>
      <c r="M79" s="27" t="n"/>
      <c r="N79" s="35" t="n"/>
    </row>
    <row r="80">
      <c r="A80" s="27" t="n"/>
      <c r="B80" s="33" t="n"/>
      <c r="C80" s="27" t="n"/>
      <c r="D80" s="32">
        <f>IFERROR(IF($C80="","",INDEX('Amenity Inventory'!$C$6:$C$205,MATCH($C80,'Amenity Inventory'!$A$6:$A$205,0))),"Amenity ID Not Found")</f>
        <v/>
      </c>
      <c r="E80" s="27" t="n"/>
      <c r="F80" s="29" t="n"/>
      <c r="G80" s="30">
        <f>IFERROR(IF(OR($C80="",$F80="",$E80=""),"",IF(OR($E80="Receipt",$E80="Adjustment Increase"),$F80,IF(OR($E80="Issue",$E80="Adjustment Decrease"),-$F80,0))),"")</f>
        <v/>
      </c>
      <c r="H80" s="28" t="n"/>
      <c r="I80" s="31">
        <f>IFERROR(IF($C80="","",$G80*IF($H80="",INDEX('Amenity Inventory'!$H$6:$H$205,MATCH($C80,'Amenity Inventory'!$A$6:$A$205,0)),$H80)),"")</f>
        <v/>
      </c>
      <c r="J80" s="27" t="n"/>
      <c r="K80" s="27" t="n"/>
      <c r="L80" s="27" t="n"/>
      <c r="M80" s="27" t="n"/>
      <c r="N80" s="35" t="n"/>
    </row>
    <row r="81">
      <c r="A81" s="27" t="n"/>
      <c r="B81" s="33" t="n"/>
      <c r="C81" s="27" t="n"/>
      <c r="D81" s="32">
        <f>IFERROR(IF($C81="","",INDEX('Amenity Inventory'!$C$6:$C$205,MATCH($C81,'Amenity Inventory'!$A$6:$A$205,0))),"Amenity ID Not Found")</f>
        <v/>
      </c>
      <c r="E81" s="27" t="n"/>
      <c r="F81" s="29" t="n"/>
      <c r="G81" s="30">
        <f>IFERROR(IF(OR($C81="",$F81="",$E81=""),"",IF(OR($E81="Receipt",$E81="Adjustment Increase"),$F81,IF(OR($E81="Issue",$E81="Adjustment Decrease"),-$F81,0))),"")</f>
        <v/>
      </c>
      <c r="H81" s="28" t="n"/>
      <c r="I81" s="31">
        <f>IFERROR(IF($C81="","",$G81*IF($H81="",INDEX('Amenity Inventory'!$H$6:$H$205,MATCH($C81,'Amenity Inventory'!$A$6:$A$205,0)),$H81)),"")</f>
        <v/>
      </c>
      <c r="J81" s="27" t="n"/>
      <c r="K81" s="27" t="n"/>
      <c r="L81" s="27" t="n"/>
      <c r="M81" s="27" t="n"/>
      <c r="N81" s="35" t="n"/>
    </row>
    <row r="82">
      <c r="A82" s="27" t="n"/>
      <c r="B82" s="33" t="n"/>
      <c r="C82" s="27" t="n"/>
      <c r="D82" s="32">
        <f>IFERROR(IF($C82="","",INDEX('Amenity Inventory'!$C$6:$C$205,MATCH($C82,'Amenity Inventory'!$A$6:$A$205,0))),"Amenity ID Not Found")</f>
        <v/>
      </c>
      <c r="E82" s="27" t="n"/>
      <c r="F82" s="29" t="n"/>
      <c r="G82" s="30">
        <f>IFERROR(IF(OR($C82="",$F82="",$E82=""),"",IF(OR($E82="Receipt",$E82="Adjustment Increase"),$F82,IF(OR($E82="Issue",$E82="Adjustment Decrease"),-$F82,0))),"")</f>
        <v/>
      </c>
      <c r="H82" s="28" t="n"/>
      <c r="I82" s="31">
        <f>IFERROR(IF($C82="","",$G82*IF($H82="",INDEX('Amenity Inventory'!$H$6:$H$205,MATCH($C82,'Amenity Inventory'!$A$6:$A$205,0)),$H82)),"")</f>
        <v/>
      </c>
      <c r="J82" s="27" t="n"/>
      <c r="K82" s="27" t="n"/>
      <c r="L82" s="27" t="n"/>
      <c r="M82" s="27" t="n"/>
      <c r="N82" s="35" t="n"/>
    </row>
    <row r="83">
      <c r="A83" s="27" t="n"/>
      <c r="B83" s="33" t="n"/>
      <c r="C83" s="27" t="n"/>
      <c r="D83" s="32">
        <f>IFERROR(IF($C83="","",INDEX('Amenity Inventory'!$C$6:$C$205,MATCH($C83,'Amenity Inventory'!$A$6:$A$205,0))),"Amenity ID Not Found")</f>
        <v/>
      </c>
      <c r="E83" s="27" t="n"/>
      <c r="F83" s="29" t="n"/>
      <c r="G83" s="30">
        <f>IFERROR(IF(OR($C83="",$F83="",$E83=""),"",IF(OR($E83="Receipt",$E83="Adjustment Increase"),$F83,IF(OR($E83="Issue",$E83="Adjustment Decrease"),-$F83,0))),"")</f>
        <v/>
      </c>
      <c r="H83" s="28" t="n"/>
      <c r="I83" s="31">
        <f>IFERROR(IF($C83="","",$G83*IF($H83="",INDEX('Amenity Inventory'!$H$6:$H$205,MATCH($C83,'Amenity Inventory'!$A$6:$A$205,0)),$H83)),"")</f>
        <v/>
      </c>
      <c r="J83" s="27" t="n"/>
      <c r="K83" s="27" t="n"/>
      <c r="L83" s="27" t="n"/>
      <c r="M83" s="27" t="n"/>
      <c r="N83" s="35" t="n"/>
    </row>
    <row r="84">
      <c r="A84" s="27" t="n"/>
      <c r="B84" s="33" t="n"/>
      <c r="C84" s="27" t="n"/>
      <c r="D84" s="32">
        <f>IFERROR(IF($C84="","",INDEX('Amenity Inventory'!$C$6:$C$205,MATCH($C84,'Amenity Inventory'!$A$6:$A$205,0))),"Amenity ID Not Found")</f>
        <v/>
      </c>
      <c r="E84" s="27" t="n"/>
      <c r="F84" s="29" t="n"/>
      <c r="G84" s="30">
        <f>IFERROR(IF(OR($C84="",$F84="",$E84=""),"",IF(OR($E84="Receipt",$E84="Adjustment Increase"),$F84,IF(OR($E84="Issue",$E84="Adjustment Decrease"),-$F84,0))),"")</f>
        <v/>
      </c>
      <c r="H84" s="28" t="n"/>
      <c r="I84" s="31">
        <f>IFERROR(IF($C84="","",$G84*IF($H84="",INDEX('Amenity Inventory'!$H$6:$H$205,MATCH($C84,'Amenity Inventory'!$A$6:$A$205,0)),$H84)),"")</f>
        <v/>
      </c>
      <c r="J84" s="27" t="n"/>
      <c r="K84" s="27" t="n"/>
      <c r="L84" s="27" t="n"/>
      <c r="M84" s="27" t="n"/>
      <c r="N84" s="35" t="n"/>
    </row>
    <row r="85">
      <c r="A85" s="27" t="n"/>
      <c r="B85" s="33" t="n"/>
      <c r="C85" s="27" t="n"/>
      <c r="D85" s="32">
        <f>IFERROR(IF($C85="","",INDEX('Amenity Inventory'!$C$6:$C$205,MATCH($C85,'Amenity Inventory'!$A$6:$A$205,0))),"Amenity ID Not Found")</f>
        <v/>
      </c>
      <c r="E85" s="27" t="n"/>
      <c r="F85" s="29" t="n"/>
      <c r="G85" s="30">
        <f>IFERROR(IF(OR($C85="",$F85="",$E85=""),"",IF(OR($E85="Receipt",$E85="Adjustment Increase"),$F85,IF(OR($E85="Issue",$E85="Adjustment Decrease"),-$F85,0))),"")</f>
        <v/>
      </c>
      <c r="H85" s="28" t="n"/>
      <c r="I85" s="31">
        <f>IFERROR(IF($C85="","",$G85*IF($H85="",INDEX('Amenity Inventory'!$H$6:$H$205,MATCH($C85,'Amenity Inventory'!$A$6:$A$205,0)),$H85)),"")</f>
        <v/>
      </c>
      <c r="J85" s="27" t="n"/>
      <c r="K85" s="27" t="n"/>
      <c r="L85" s="27" t="n"/>
      <c r="M85" s="27" t="n"/>
      <c r="N85" s="35" t="n"/>
    </row>
    <row r="86">
      <c r="A86" s="27" t="n"/>
      <c r="B86" s="33" t="n"/>
      <c r="C86" s="27" t="n"/>
      <c r="D86" s="32">
        <f>IFERROR(IF($C86="","",INDEX('Amenity Inventory'!$C$6:$C$205,MATCH($C86,'Amenity Inventory'!$A$6:$A$205,0))),"Amenity ID Not Found")</f>
        <v/>
      </c>
      <c r="E86" s="27" t="n"/>
      <c r="F86" s="29" t="n"/>
      <c r="G86" s="30">
        <f>IFERROR(IF(OR($C86="",$F86="",$E86=""),"",IF(OR($E86="Receipt",$E86="Adjustment Increase"),$F86,IF(OR($E86="Issue",$E86="Adjustment Decrease"),-$F86,0))),"")</f>
        <v/>
      </c>
      <c r="H86" s="28" t="n"/>
      <c r="I86" s="31">
        <f>IFERROR(IF($C86="","",$G86*IF($H86="",INDEX('Amenity Inventory'!$H$6:$H$205,MATCH($C86,'Amenity Inventory'!$A$6:$A$205,0)),$H86)),"")</f>
        <v/>
      </c>
      <c r="J86" s="27" t="n"/>
      <c r="K86" s="27" t="n"/>
      <c r="L86" s="27" t="n"/>
      <c r="M86" s="27" t="n"/>
      <c r="N86" s="35" t="n"/>
    </row>
    <row r="87">
      <c r="A87" s="27" t="n"/>
      <c r="B87" s="33" t="n"/>
      <c r="C87" s="27" t="n"/>
      <c r="D87" s="32">
        <f>IFERROR(IF($C87="","",INDEX('Amenity Inventory'!$C$6:$C$205,MATCH($C87,'Amenity Inventory'!$A$6:$A$205,0))),"Amenity ID Not Found")</f>
        <v/>
      </c>
      <c r="E87" s="27" t="n"/>
      <c r="F87" s="29" t="n"/>
      <c r="G87" s="30">
        <f>IFERROR(IF(OR($C87="",$F87="",$E87=""),"",IF(OR($E87="Receipt",$E87="Adjustment Increase"),$F87,IF(OR($E87="Issue",$E87="Adjustment Decrease"),-$F87,0))),"")</f>
        <v/>
      </c>
      <c r="H87" s="28" t="n"/>
      <c r="I87" s="31">
        <f>IFERROR(IF($C87="","",$G87*IF($H87="",INDEX('Amenity Inventory'!$H$6:$H$205,MATCH($C87,'Amenity Inventory'!$A$6:$A$205,0)),$H87)),"")</f>
        <v/>
      </c>
      <c r="J87" s="27" t="n"/>
      <c r="K87" s="27" t="n"/>
      <c r="L87" s="27" t="n"/>
      <c r="M87" s="27" t="n"/>
      <c r="N87" s="35" t="n"/>
    </row>
    <row r="88">
      <c r="A88" s="27" t="n"/>
      <c r="B88" s="33" t="n"/>
      <c r="C88" s="27" t="n"/>
      <c r="D88" s="32">
        <f>IFERROR(IF($C88="","",INDEX('Amenity Inventory'!$C$6:$C$205,MATCH($C88,'Amenity Inventory'!$A$6:$A$205,0))),"Amenity ID Not Found")</f>
        <v/>
      </c>
      <c r="E88" s="27" t="n"/>
      <c r="F88" s="29" t="n"/>
      <c r="G88" s="30">
        <f>IFERROR(IF(OR($C88="",$F88="",$E88=""),"",IF(OR($E88="Receipt",$E88="Adjustment Increase"),$F88,IF(OR($E88="Issue",$E88="Adjustment Decrease"),-$F88,0))),"")</f>
        <v/>
      </c>
      <c r="H88" s="28" t="n"/>
      <c r="I88" s="31">
        <f>IFERROR(IF($C88="","",$G88*IF($H88="",INDEX('Amenity Inventory'!$H$6:$H$205,MATCH($C88,'Amenity Inventory'!$A$6:$A$205,0)),$H88)),"")</f>
        <v/>
      </c>
      <c r="J88" s="27" t="n"/>
      <c r="K88" s="27" t="n"/>
      <c r="L88" s="27" t="n"/>
      <c r="M88" s="27" t="n"/>
      <c r="N88" s="35" t="n"/>
    </row>
    <row r="89">
      <c r="A89" s="27" t="n"/>
      <c r="B89" s="33" t="n"/>
      <c r="C89" s="27" t="n"/>
      <c r="D89" s="32">
        <f>IFERROR(IF($C89="","",INDEX('Amenity Inventory'!$C$6:$C$205,MATCH($C89,'Amenity Inventory'!$A$6:$A$205,0))),"Amenity ID Not Found")</f>
        <v/>
      </c>
      <c r="E89" s="27" t="n"/>
      <c r="F89" s="29" t="n"/>
      <c r="G89" s="30">
        <f>IFERROR(IF(OR($C89="",$F89="",$E89=""),"",IF(OR($E89="Receipt",$E89="Adjustment Increase"),$F89,IF(OR($E89="Issue",$E89="Adjustment Decrease"),-$F89,0))),"")</f>
        <v/>
      </c>
      <c r="H89" s="28" t="n"/>
      <c r="I89" s="31">
        <f>IFERROR(IF($C89="","",$G89*IF($H89="",INDEX('Amenity Inventory'!$H$6:$H$205,MATCH($C89,'Amenity Inventory'!$A$6:$A$205,0)),$H89)),"")</f>
        <v/>
      </c>
      <c r="J89" s="27" t="n"/>
      <c r="K89" s="27" t="n"/>
      <c r="L89" s="27" t="n"/>
      <c r="M89" s="27" t="n"/>
      <c r="N89" s="35" t="n"/>
    </row>
    <row r="90">
      <c r="A90" s="27" t="n"/>
      <c r="B90" s="33" t="n"/>
      <c r="C90" s="27" t="n"/>
      <c r="D90" s="32">
        <f>IFERROR(IF($C90="","",INDEX('Amenity Inventory'!$C$6:$C$205,MATCH($C90,'Amenity Inventory'!$A$6:$A$205,0))),"Amenity ID Not Found")</f>
        <v/>
      </c>
      <c r="E90" s="27" t="n"/>
      <c r="F90" s="29" t="n"/>
      <c r="G90" s="30">
        <f>IFERROR(IF(OR($C90="",$F90="",$E90=""),"",IF(OR($E90="Receipt",$E90="Adjustment Increase"),$F90,IF(OR($E90="Issue",$E90="Adjustment Decrease"),-$F90,0))),"")</f>
        <v/>
      </c>
      <c r="H90" s="28" t="n"/>
      <c r="I90" s="31">
        <f>IFERROR(IF($C90="","",$G90*IF($H90="",INDEX('Amenity Inventory'!$H$6:$H$205,MATCH($C90,'Amenity Inventory'!$A$6:$A$205,0)),$H90)),"")</f>
        <v/>
      </c>
      <c r="J90" s="27" t="n"/>
      <c r="K90" s="27" t="n"/>
      <c r="L90" s="27" t="n"/>
      <c r="M90" s="27" t="n"/>
      <c r="N90" s="35" t="n"/>
    </row>
    <row r="91">
      <c r="A91" s="27" t="n"/>
      <c r="B91" s="33" t="n"/>
      <c r="C91" s="27" t="n"/>
      <c r="D91" s="32">
        <f>IFERROR(IF($C91="","",INDEX('Amenity Inventory'!$C$6:$C$205,MATCH($C91,'Amenity Inventory'!$A$6:$A$205,0))),"Amenity ID Not Found")</f>
        <v/>
      </c>
      <c r="E91" s="27" t="n"/>
      <c r="F91" s="29" t="n"/>
      <c r="G91" s="30">
        <f>IFERROR(IF(OR($C91="",$F91="",$E91=""),"",IF(OR($E91="Receipt",$E91="Adjustment Increase"),$F91,IF(OR($E91="Issue",$E91="Adjustment Decrease"),-$F91,0))),"")</f>
        <v/>
      </c>
      <c r="H91" s="28" t="n"/>
      <c r="I91" s="31">
        <f>IFERROR(IF($C91="","",$G91*IF($H91="",INDEX('Amenity Inventory'!$H$6:$H$205,MATCH($C91,'Amenity Inventory'!$A$6:$A$205,0)),$H91)),"")</f>
        <v/>
      </c>
      <c r="J91" s="27" t="n"/>
      <c r="K91" s="27" t="n"/>
      <c r="L91" s="27" t="n"/>
      <c r="M91" s="27" t="n"/>
      <c r="N91" s="35" t="n"/>
    </row>
    <row r="92">
      <c r="A92" s="27" t="n"/>
      <c r="B92" s="33" t="n"/>
      <c r="C92" s="27" t="n"/>
      <c r="D92" s="32">
        <f>IFERROR(IF($C92="","",INDEX('Amenity Inventory'!$C$6:$C$205,MATCH($C92,'Amenity Inventory'!$A$6:$A$205,0))),"Amenity ID Not Found")</f>
        <v/>
      </c>
      <c r="E92" s="27" t="n"/>
      <c r="F92" s="29" t="n"/>
      <c r="G92" s="30">
        <f>IFERROR(IF(OR($C92="",$F92="",$E92=""),"",IF(OR($E92="Receipt",$E92="Adjustment Increase"),$F92,IF(OR($E92="Issue",$E92="Adjustment Decrease"),-$F92,0))),"")</f>
        <v/>
      </c>
      <c r="H92" s="28" t="n"/>
      <c r="I92" s="31">
        <f>IFERROR(IF($C92="","",$G92*IF($H92="",INDEX('Amenity Inventory'!$H$6:$H$205,MATCH($C92,'Amenity Inventory'!$A$6:$A$205,0)),$H92)),"")</f>
        <v/>
      </c>
      <c r="J92" s="27" t="n"/>
      <c r="K92" s="27" t="n"/>
      <c r="L92" s="27" t="n"/>
      <c r="M92" s="27" t="n"/>
      <c r="N92" s="35" t="n"/>
    </row>
    <row r="93">
      <c r="A93" s="27" t="n"/>
      <c r="B93" s="33" t="n"/>
      <c r="C93" s="27" t="n"/>
      <c r="D93" s="32">
        <f>IFERROR(IF($C93="","",INDEX('Amenity Inventory'!$C$6:$C$205,MATCH($C93,'Amenity Inventory'!$A$6:$A$205,0))),"Amenity ID Not Found")</f>
        <v/>
      </c>
      <c r="E93" s="27" t="n"/>
      <c r="F93" s="29" t="n"/>
      <c r="G93" s="30">
        <f>IFERROR(IF(OR($C93="",$F93="",$E93=""),"",IF(OR($E93="Receipt",$E93="Adjustment Increase"),$F93,IF(OR($E93="Issue",$E93="Adjustment Decrease"),-$F93,0))),"")</f>
        <v/>
      </c>
      <c r="H93" s="28" t="n"/>
      <c r="I93" s="31">
        <f>IFERROR(IF($C93="","",$G93*IF($H93="",INDEX('Amenity Inventory'!$H$6:$H$205,MATCH($C93,'Amenity Inventory'!$A$6:$A$205,0)),$H93)),"")</f>
        <v/>
      </c>
      <c r="J93" s="27" t="n"/>
      <c r="K93" s="27" t="n"/>
      <c r="L93" s="27" t="n"/>
      <c r="M93" s="27" t="n"/>
      <c r="N93" s="35" t="n"/>
    </row>
    <row r="94">
      <c r="A94" s="27" t="n"/>
      <c r="B94" s="33" t="n"/>
      <c r="C94" s="27" t="n"/>
      <c r="D94" s="32">
        <f>IFERROR(IF($C94="","",INDEX('Amenity Inventory'!$C$6:$C$205,MATCH($C94,'Amenity Inventory'!$A$6:$A$205,0))),"Amenity ID Not Found")</f>
        <v/>
      </c>
      <c r="E94" s="27" t="n"/>
      <c r="F94" s="29" t="n"/>
      <c r="G94" s="30">
        <f>IFERROR(IF(OR($C94="",$F94="",$E94=""),"",IF(OR($E94="Receipt",$E94="Adjustment Increase"),$F94,IF(OR($E94="Issue",$E94="Adjustment Decrease"),-$F94,0))),"")</f>
        <v/>
      </c>
      <c r="H94" s="28" t="n"/>
      <c r="I94" s="31">
        <f>IFERROR(IF($C94="","",$G94*IF($H94="",INDEX('Amenity Inventory'!$H$6:$H$205,MATCH($C94,'Amenity Inventory'!$A$6:$A$205,0)),$H94)),"")</f>
        <v/>
      </c>
      <c r="J94" s="27" t="n"/>
      <c r="K94" s="27" t="n"/>
      <c r="L94" s="27" t="n"/>
      <c r="M94" s="27" t="n"/>
      <c r="N94" s="35" t="n"/>
    </row>
    <row r="95">
      <c r="A95" s="27" t="n"/>
      <c r="B95" s="33" t="n"/>
      <c r="C95" s="27" t="n"/>
      <c r="D95" s="32">
        <f>IFERROR(IF($C95="","",INDEX('Amenity Inventory'!$C$6:$C$205,MATCH($C95,'Amenity Inventory'!$A$6:$A$205,0))),"Amenity ID Not Found")</f>
        <v/>
      </c>
      <c r="E95" s="27" t="n"/>
      <c r="F95" s="29" t="n"/>
      <c r="G95" s="30">
        <f>IFERROR(IF(OR($C95="",$F95="",$E95=""),"",IF(OR($E95="Receipt",$E95="Adjustment Increase"),$F95,IF(OR($E95="Issue",$E95="Adjustment Decrease"),-$F95,0))),"")</f>
        <v/>
      </c>
      <c r="H95" s="28" t="n"/>
      <c r="I95" s="31">
        <f>IFERROR(IF($C95="","",$G95*IF($H95="",INDEX('Amenity Inventory'!$H$6:$H$205,MATCH($C95,'Amenity Inventory'!$A$6:$A$205,0)),$H95)),"")</f>
        <v/>
      </c>
      <c r="J95" s="27" t="n"/>
      <c r="K95" s="27" t="n"/>
      <c r="L95" s="27" t="n"/>
      <c r="M95" s="27" t="n"/>
      <c r="N95" s="35" t="n"/>
    </row>
    <row r="96">
      <c r="A96" s="27" t="n"/>
      <c r="B96" s="33" t="n"/>
      <c r="C96" s="27" t="n"/>
      <c r="D96" s="32">
        <f>IFERROR(IF($C96="","",INDEX('Amenity Inventory'!$C$6:$C$205,MATCH($C96,'Amenity Inventory'!$A$6:$A$205,0))),"Amenity ID Not Found")</f>
        <v/>
      </c>
      <c r="E96" s="27" t="n"/>
      <c r="F96" s="29" t="n"/>
      <c r="G96" s="30">
        <f>IFERROR(IF(OR($C96="",$F96="",$E96=""),"",IF(OR($E96="Receipt",$E96="Adjustment Increase"),$F96,IF(OR($E96="Issue",$E96="Adjustment Decrease"),-$F96,0))),"")</f>
        <v/>
      </c>
      <c r="H96" s="28" t="n"/>
      <c r="I96" s="31">
        <f>IFERROR(IF($C96="","",$G96*IF($H96="",INDEX('Amenity Inventory'!$H$6:$H$205,MATCH($C96,'Amenity Inventory'!$A$6:$A$205,0)),$H96)),"")</f>
        <v/>
      </c>
      <c r="J96" s="27" t="n"/>
      <c r="K96" s="27" t="n"/>
      <c r="L96" s="27" t="n"/>
      <c r="M96" s="27" t="n"/>
      <c r="N96" s="35" t="n"/>
    </row>
    <row r="97">
      <c r="A97" s="27" t="n"/>
      <c r="B97" s="33" t="n"/>
      <c r="C97" s="27" t="n"/>
      <c r="D97" s="32">
        <f>IFERROR(IF($C97="","",INDEX('Amenity Inventory'!$C$6:$C$205,MATCH($C97,'Amenity Inventory'!$A$6:$A$205,0))),"Amenity ID Not Found")</f>
        <v/>
      </c>
      <c r="E97" s="27" t="n"/>
      <c r="F97" s="29" t="n"/>
      <c r="G97" s="30">
        <f>IFERROR(IF(OR($C97="",$F97="",$E97=""),"",IF(OR($E97="Receipt",$E97="Adjustment Increase"),$F97,IF(OR($E97="Issue",$E97="Adjustment Decrease"),-$F97,0))),"")</f>
        <v/>
      </c>
      <c r="H97" s="28" t="n"/>
      <c r="I97" s="31">
        <f>IFERROR(IF($C97="","",$G97*IF($H97="",INDEX('Amenity Inventory'!$H$6:$H$205,MATCH($C97,'Amenity Inventory'!$A$6:$A$205,0)),$H97)),"")</f>
        <v/>
      </c>
      <c r="J97" s="27" t="n"/>
      <c r="K97" s="27" t="n"/>
      <c r="L97" s="27" t="n"/>
      <c r="M97" s="27" t="n"/>
      <c r="N97" s="35" t="n"/>
    </row>
    <row r="98">
      <c r="A98" s="27" t="n"/>
      <c r="B98" s="33" t="n"/>
      <c r="C98" s="27" t="n"/>
      <c r="D98" s="32">
        <f>IFERROR(IF($C98="","",INDEX('Amenity Inventory'!$C$6:$C$205,MATCH($C98,'Amenity Inventory'!$A$6:$A$205,0))),"Amenity ID Not Found")</f>
        <v/>
      </c>
      <c r="E98" s="27" t="n"/>
      <c r="F98" s="29" t="n"/>
      <c r="G98" s="30">
        <f>IFERROR(IF(OR($C98="",$F98="",$E98=""),"",IF(OR($E98="Receipt",$E98="Adjustment Increase"),$F98,IF(OR($E98="Issue",$E98="Adjustment Decrease"),-$F98,0))),"")</f>
        <v/>
      </c>
      <c r="H98" s="28" t="n"/>
      <c r="I98" s="31">
        <f>IFERROR(IF($C98="","",$G98*IF($H98="",INDEX('Amenity Inventory'!$H$6:$H$205,MATCH($C98,'Amenity Inventory'!$A$6:$A$205,0)),$H98)),"")</f>
        <v/>
      </c>
      <c r="J98" s="27" t="n"/>
      <c r="K98" s="27" t="n"/>
      <c r="L98" s="27" t="n"/>
      <c r="M98" s="27" t="n"/>
      <c r="N98" s="35" t="n"/>
    </row>
    <row r="99">
      <c r="A99" s="27" t="n"/>
      <c r="B99" s="33" t="n"/>
      <c r="C99" s="27" t="n"/>
      <c r="D99" s="32">
        <f>IFERROR(IF($C99="","",INDEX('Amenity Inventory'!$C$6:$C$205,MATCH($C99,'Amenity Inventory'!$A$6:$A$205,0))),"Amenity ID Not Found")</f>
        <v/>
      </c>
      <c r="E99" s="27" t="n"/>
      <c r="F99" s="29" t="n"/>
      <c r="G99" s="30">
        <f>IFERROR(IF(OR($C99="",$F99="",$E99=""),"",IF(OR($E99="Receipt",$E99="Adjustment Increase"),$F99,IF(OR($E99="Issue",$E99="Adjustment Decrease"),-$F99,0))),"")</f>
        <v/>
      </c>
      <c r="H99" s="28" t="n"/>
      <c r="I99" s="31">
        <f>IFERROR(IF($C99="","",$G99*IF($H99="",INDEX('Amenity Inventory'!$H$6:$H$205,MATCH($C99,'Amenity Inventory'!$A$6:$A$205,0)),$H99)),"")</f>
        <v/>
      </c>
      <c r="J99" s="27" t="n"/>
      <c r="K99" s="27" t="n"/>
      <c r="L99" s="27" t="n"/>
      <c r="M99" s="27" t="n"/>
      <c r="N99" s="35" t="n"/>
    </row>
    <row r="100">
      <c r="A100" s="27" t="n"/>
      <c r="B100" s="33" t="n"/>
      <c r="C100" s="27" t="n"/>
      <c r="D100" s="32">
        <f>IFERROR(IF($C100="","",INDEX('Amenity Inventory'!$C$6:$C$205,MATCH($C100,'Amenity Inventory'!$A$6:$A$205,0))),"Amenity ID Not Found")</f>
        <v/>
      </c>
      <c r="E100" s="27" t="n"/>
      <c r="F100" s="29" t="n"/>
      <c r="G100" s="30">
        <f>IFERROR(IF(OR($C100="",$F100="",$E100=""),"",IF(OR($E100="Receipt",$E100="Adjustment Increase"),$F100,IF(OR($E100="Issue",$E100="Adjustment Decrease"),-$F100,0))),"")</f>
        <v/>
      </c>
      <c r="H100" s="28" t="n"/>
      <c r="I100" s="31">
        <f>IFERROR(IF($C100="","",$G100*IF($H100="",INDEX('Amenity Inventory'!$H$6:$H$205,MATCH($C100,'Amenity Inventory'!$A$6:$A$205,0)),$H100)),"")</f>
        <v/>
      </c>
      <c r="J100" s="27" t="n"/>
      <c r="K100" s="27" t="n"/>
      <c r="L100" s="27" t="n"/>
      <c r="M100" s="27" t="n"/>
      <c r="N100" s="35" t="n"/>
    </row>
    <row r="101">
      <c r="A101" s="27" t="n"/>
      <c r="B101" s="33" t="n"/>
      <c r="C101" s="27" t="n"/>
      <c r="D101" s="32">
        <f>IFERROR(IF($C101="","",INDEX('Amenity Inventory'!$C$6:$C$205,MATCH($C101,'Amenity Inventory'!$A$6:$A$205,0))),"Amenity ID Not Found")</f>
        <v/>
      </c>
      <c r="E101" s="27" t="n"/>
      <c r="F101" s="29" t="n"/>
      <c r="G101" s="30">
        <f>IFERROR(IF(OR($C101="",$F101="",$E101=""),"",IF(OR($E101="Receipt",$E101="Adjustment Increase"),$F101,IF(OR($E101="Issue",$E101="Adjustment Decrease"),-$F101,0))),"")</f>
        <v/>
      </c>
      <c r="H101" s="28" t="n"/>
      <c r="I101" s="31">
        <f>IFERROR(IF($C101="","",$G101*IF($H101="",INDEX('Amenity Inventory'!$H$6:$H$205,MATCH($C101,'Amenity Inventory'!$A$6:$A$205,0)),$H101)),"")</f>
        <v/>
      </c>
      <c r="J101" s="27" t="n"/>
      <c r="K101" s="27" t="n"/>
      <c r="L101" s="27" t="n"/>
      <c r="M101" s="27" t="n"/>
      <c r="N101" s="35" t="n"/>
    </row>
    <row r="102">
      <c r="A102" s="27" t="n"/>
      <c r="B102" s="33" t="n"/>
      <c r="C102" s="27" t="n"/>
      <c r="D102" s="32">
        <f>IFERROR(IF($C102="","",INDEX('Amenity Inventory'!$C$6:$C$205,MATCH($C102,'Amenity Inventory'!$A$6:$A$205,0))),"Amenity ID Not Found")</f>
        <v/>
      </c>
      <c r="E102" s="27" t="n"/>
      <c r="F102" s="29" t="n"/>
      <c r="G102" s="30">
        <f>IFERROR(IF(OR($C102="",$F102="",$E102=""),"",IF(OR($E102="Receipt",$E102="Adjustment Increase"),$F102,IF(OR($E102="Issue",$E102="Adjustment Decrease"),-$F102,0))),"")</f>
        <v/>
      </c>
      <c r="H102" s="28" t="n"/>
      <c r="I102" s="31">
        <f>IFERROR(IF($C102="","",$G102*IF($H102="",INDEX('Amenity Inventory'!$H$6:$H$205,MATCH($C102,'Amenity Inventory'!$A$6:$A$205,0)),$H102)),"")</f>
        <v/>
      </c>
      <c r="J102" s="27" t="n"/>
      <c r="K102" s="27" t="n"/>
      <c r="L102" s="27" t="n"/>
      <c r="M102" s="27" t="n"/>
      <c r="N102" s="35" t="n"/>
    </row>
    <row r="103">
      <c r="A103" s="27" t="n"/>
      <c r="B103" s="33" t="n"/>
      <c r="C103" s="27" t="n"/>
      <c r="D103" s="32">
        <f>IFERROR(IF($C103="","",INDEX('Amenity Inventory'!$C$6:$C$205,MATCH($C103,'Amenity Inventory'!$A$6:$A$205,0))),"Amenity ID Not Found")</f>
        <v/>
      </c>
      <c r="E103" s="27" t="n"/>
      <c r="F103" s="29" t="n"/>
      <c r="G103" s="30">
        <f>IFERROR(IF(OR($C103="",$F103="",$E103=""),"",IF(OR($E103="Receipt",$E103="Adjustment Increase"),$F103,IF(OR($E103="Issue",$E103="Adjustment Decrease"),-$F103,0))),"")</f>
        <v/>
      </c>
      <c r="H103" s="28" t="n"/>
      <c r="I103" s="31">
        <f>IFERROR(IF($C103="","",$G103*IF($H103="",INDEX('Amenity Inventory'!$H$6:$H$205,MATCH($C103,'Amenity Inventory'!$A$6:$A$205,0)),$H103)),"")</f>
        <v/>
      </c>
      <c r="J103" s="27" t="n"/>
      <c r="K103" s="27" t="n"/>
      <c r="L103" s="27" t="n"/>
      <c r="M103" s="27" t="n"/>
      <c r="N103" s="35" t="n"/>
    </row>
    <row r="104">
      <c r="A104" s="27" t="n"/>
      <c r="B104" s="33" t="n"/>
      <c r="C104" s="27" t="n"/>
      <c r="D104" s="32">
        <f>IFERROR(IF($C104="","",INDEX('Amenity Inventory'!$C$6:$C$205,MATCH($C104,'Amenity Inventory'!$A$6:$A$205,0))),"Amenity ID Not Found")</f>
        <v/>
      </c>
      <c r="E104" s="27" t="n"/>
      <c r="F104" s="29" t="n"/>
      <c r="G104" s="30">
        <f>IFERROR(IF(OR($C104="",$F104="",$E104=""),"",IF(OR($E104="Receipt",$E104="Adjustment Increase"),$F104,IF(OR($E104="Issue",$E104="Adjustment Decrease"),-$F104,0))),"")</f>
        <v/>
      </c>
      <c r="H104" s="28" t="n"/>
      <c r="I104" s="31">
        <f>IFERROR(IF($C104="","",$G104*IF($H104="",INDEX('Amenity Inventory'!$H$6:$H$205,MATCH($C104,'Amenity Inventory'!$A$6:$A$205,0)),$H104)),"")</f>
        <v/>
      </c>
      <c r="J104" s="27" t="n"/>
      <c r="K104" s="27" t="n"/>
      <c r="L104" s="27" t="n"/>
      <c r="M104" s="27" t="n"/>
      <c r="N104" s="35" t="n"/>
    </row>
    <row r="105">
      <c r="A105" s="27" t="n"/>
      <c r="B105" s="33" t="n"/>
      <c r="C105" s="27" t="n"/>
      <c r="D105" s="32">
        <f>IFERROR(IF($C105="","",INDEX('Amenity Inventory'!$C$6:$C$205,MATCH($C105,'Amenity Inventory'!$A$6:$A$205,0))),"Amenity ID Not Found")</f>
        <v/>
      </c>
      <c r="E105" s="27" t="n"/>
      <c r="F105" s="29" t="n"/>
      <c r="G105" s="30">
        <f>IFERROR(IF(OR($C105="",$F105="",$E105=""),"",IF(OR($E105="Receipt",$E105="Adjustment Increase"),$F105,IF(OR($E105="Issue",$E105="Adjustment Decrease"),-$F105,0))),"")</f>
        <v/>
      </c>
      <c r="H105" s="28" t="n"/>
      <c r="I105" s="31">
        <f>IFERROR(IF($C105="","",$G105*IF($H105="",INDEX('Amenity Inventory'!$H$6:$H$205,MATCH($C105,'Amenity Inventory'!$A$6:$A$205,0)),$H105)),"")</f>
        <v/>
      </c>
      <c r="J105" s="27" t="n"/>
      <c r="K105" s="27" t="n"/>
      <c r="L105" s="27" t="n"/>
      <c r="M105" s="27" t="n"/>
      <c r="N105" s="35" t="n"/>
    </row>
    <row r="106">
      <c r="A106" s="27" t="n"/>
      <c r="B106" s="33" t="n"/>
      <c r="C106" s="27" t="n"/>
      <c r="D106" s="32">
        <f>IFERROR(IF($C106="","",INDEX('Amenity Inventory'!$C$6:$C$205,MATCH($C106,'Amenity Inventory'!$A$6:$A$205,0))),"Amenity ID Not Found")</f>
        <v/>
      </c>
      <c r="E106" s="27" t="n"/>
      <c r="F106" s="29" t="n"/>
      <c r="G106" s="30">
        <f>IFERROR(IF(OR($C106="",$F106="",$E106=""),"",IF(OR($E106="Receipt",$E106="Adjustment Increase"),$F106,IF(OR($E106="Issue",$E106="Adjustment Decrease"),-$F106,0))),"")</f>
        <v/>
      </c>
      <c r="H106" s="28" t="n"/>
      <c r="I106" s="31">
        <f>IFERROR(IF($C106="","",$G106*IF($H106="",INDEX('Amenity Inventory'!$H$6:$H$205,MATCH($C106,'Amenity Inventory'!$A$6:$A$205,0)),$H106)),"")</f>
        <v/>
      </c>
      <c r="J106" s="27" t="n"/>
      <c r="K106" s="27" t="n"/>
      <c r="L106" s="27" t="n"/>
      <c r="M106" s="27" t="n"/>
      <c r="N106" s="35" t="n"/>
    </row>
    <row r="107">
      <c r="A107" s="27" t="n"/>
      <c r="B107" s="33" t="n"/>
      <c r="C107" s="27" t="n"/>
      <c r="D107" s="32">
        <f>IFERROR(IF($C107="","",INDEX('Amenity Inventory'!$C$6:$C$205,MATCH($C107,'Amenity Inventory'!$A$6:$A$205,0))),"Amenity ID Not Found")</f>
        <v/>
      </c>
      <c r="E107" s="27" t="n"/>
      <c r="F107" s="29" t="n"/>
      <c r="G107" s="30">
        <f>IFERROR(IF(OR($C107="",$F107="",$E107=""),"",IF(OR($E107="Receipt",$E107="Adjustment Increase"),$F107,IF(OR($E107="Issue",$E107="Adjustment Decrease"),-$F107,0))),"")</f>
        <v/>
      </c>
      <c r="H107" s="28" t="n"/>
      <c r="I107" s="31">
        <f>IFERROR(IF($C107="","",$G107*IF($H107="",INDEX('Amenity Inventory'!$H$6:$H$205,MATCH($C107,'Amenity Inventory'!$A$6:$A$205,0)),$H107)),"")</f>
        <v/>
      </c>
      <c r="J107" s="27" t="n"/>
      <c r="K107" s="27" t="n"/>
      <c r="L107" s="27" t="n"/>
      <c r="M107" s="27" t="n"/>
      <c r="N107" s="35" t="n"/>
    </row>
    <row r="108">
      <c r="A108" s="27" t="n"/>
      <c r="B108" s="33" t="n"/>
      <c r="C108" s="27" t="n"/>
      <c r="D108" s="32">
        <f>IFERROR(IF($C108="","",INDEX('Amenity Inventory'!$C$6:$C$205,MATCH($C108,'Amenity Inventory'!$A$6:$A$205,0))),"Amenity ID Not Found")</f>
        <v/>
      </c>
      <c r="E108" s="27" t="n"/>
      <c r="F108" s="29" t="n"/>
      <c r="G108" s="30">
        <f>IFERROR(IF(OR($C108="",$F108="",$E108=""),"",IF(OR($E108="Receipt",$E108="Adjustment Increase"),$F108,IF(OR($E108="Issue",$E108="Adjustment Decrease"),-$F108,0))),"")</f>
        <v/>
      </c>
      <c r="H108" s="28" t="n"/>
      <c r="I108" s="31">
        <f>IFERROR(IF($C108="","",$G108*IF($H108="",INDEX('Amenity Inventory'!$H$6:$H$205,MATCH($C108,'Amenity Inventory'!$A$6:$A$205,0)),$H108)),"")</f>
        <v/>
      </c>
      <c r="J108" s="27" t="n"/>
      <c r="K108" s="27" t="n"/>
      <c r="L108" s="27" t="n"/>
      <c r="M108" s="27" t="n"/>
      <c r="N108" s="35" t="n"/>
    </row>
    <row r="109">
      <c r="A109" s="27" t="n"/>
      <c r="B109" s="33" t="n"/>
      <c r="C109" s="27" t="n"/>
      <c r="D109" s="32">
        <f>IFERROR(IF($C109="","",INDEX('Amenity Inventory'!$C$6:$C$205,MATCH($C109,'Amenity Inventory'!$A$6:$A$205,0))),"Amenity ID Not Found")</f>
        <v/>
      </c>
      <c r="E109" s="27" t="n"/>
      <c r="F109" s="29" t="n"/>
      <c r="G109" s="30">
        <f>IFERROR(IF(OR($C109="",$F109="",$E109=""),"",IF(OR($E109="Receipt",$E109="Adjustment Increase"),$F109,IF(OR($E109="Issue",$E109="Adjustment Decrease"),-$F109,0))),"")</f>
        <v/>
      </c>
      <c r="H109" s="28" t="n"/>
      <c r="I109" s="31">
        <f>IFERROR(IF($C109="","",$G109*IF($H109="",INDEX('Amenity Inventory'!$H$6:$H$205,MATCH($C109,'Amenity Inventory'!$A$6:$A$205,0)),$H109)),"")</f>
        <v/>
      </c>
      <c r="J109" s="27" t="n"/>
      <c r="K109" s="27" t="n"/>
      <c r="L109" s="27" t="n"/>
      <c r="M109" s="27" t="n"/>
      <c r="N109" s="35" t="n"/>
    </row>
    <row r="110">
      <c r="A110" s="27" t="n"/>
      <c r="B110" s="33" t="n"/>
      <c r="C110" s="27" t="n"/>
      <c r="D110" s="32">
        <f>IFERROR(IF($C110="","",INDEX('Amenity Inventory'!$C$6:$C$205,MATCH($C110,'Amenity Inventory'!$A$6:$A$205,0))),"Amenity ID Not Found")</f>
        <v/>
      </c>
      <c r="E110" s="27" t="n"/>
      <c r="F110" s="29" t="n"/>
      <c r="G110" s="30">
        <f>IFERROR(IF(OR($C110="",$F110="",$E110=""),"",IF(OR($E110="Receipt",$E110="Adjustment Increase"),$F110,IF(OR($E110="Issue",$E110="Adjustment Decrease"),-$F110,0))),"")</f>
        <v/>
      </c>
      <c r="H110" s="28" t="n"/>
      <c r="I110" s="31">
        <f>IFERROR(IF($C110="","",$G110*IF($H110="",INDEX('Amenity Inventory'!$H$6:$H$205,MATCH($C110,'Amenity Inventory'!$A$6:$A$205,0)),$H110)),"")</f>
        <v/>
      </c>
      <c r="J110" s="27" t="n"/>
      <c r="K110" s="27" t="n"/>
      <c r="L110" s="27" t="n"/>
      <c r="M110" s="27" t="n"/>
      <c r="N110" s="35" t="n"/>
    </row>
    <row r="111">
      <c r="A111" s="27" t="n"/>
      <c r="B111" s="33" t="n"/>
      <c r="C111" s="27" t="n"/>
      <c r="D111" s="32">
        <f>IFERROR(IF($C111="","",INDEX('Amenity Inventory'!$C$6:$C$205,MATCH($C111,'Amenity Inventory'!$A$6:$A$205,0))),"Amenity ID Not Found")</f>
        <v/>
      </c>
      <c r="E111" s="27" t="n"/>
      <c r="F111" s="29" t="n"/>
      <c r="G111" s="30">
        <f>IFERROR(IF(OR($C111="",$F111="",$E111=""),"",IF(OR($E111="Receipt",$E111="Adjustment Increase"),$F111,IF(OR($E111="Issue",$E111="Adjustment Decrease"),-$F111,0))),"")</f>
        <v/>
      </c>
      <c r="H111" s="28" t="n"/>
      <c r="I111" s="31">
        <f>IFERROR(IF($C111="","",$G111*IF($H111="",INDEX('Amenity Inventory'!$H$6:$H$205,MATCH($C111,'Amenity Inventory'!$A$6:$A$205,0)),$H111)),"")</f>
        <v/>
      </c>
      <c r="J111" s="27" t="n"/>
      <c r="K111" s="27" t="n"/>
      <c r="L111" s="27" t="n"/>
      <c r="M111" s="27" t="n"/>
      <c r="N111" s="35" t="n"/>
    </row>
    <row r="112">
      <c r="A112" s="27" t="n"/>
      <c r="B112" s="33" t="n"/>
      <c r="C112" s="27" t="n"/>
      <c r="D112" s="32">
        <f>IFERROR(IF($C112="","",INDEX('Amenity Inventory'!$C$6:$C$205,MATCH($C112,'Amenity Inventory'!$A$6:$A$205,0))),"Amenity ID Not Found")</f>
        <v/>
      </c>
      <c r="E112" s="27" t="n"/>
      <c r="F112" s="29" t="n"/>
      <c r="G112" s="30">
        <f>IFERROR(IF(OR($C112="",$F112="",$E112=""),"",IF(OR($E112="Receipt",$E112="Adjustment Increase"),$F112,IF(OR($E112="Issue",$E112="Adjustment Decrease"),-$F112,0))),"")</f>
        <v/>
      </c>
      <c r="H112" s="28" t="n"/>
      <c r="I112" s="31">
        <f>IFERROR(IF($C112="","",$G112*IF($H112="",INDEX('Amenity Inventory'!$H$6:$H$205,MATCH($C112,'Amenity Inventory'!$A$6:$A$205,0)),$H112)),"")</f>
        <v/>
      </c>
      <c r="J112" s="27" t="n"/>
      <c r="K112" s="27" t="n"/>
      <c r="L112" s="27" t="n"/>
      <c r="M112" s="27" t="n"/>
      <c r="N112" s="35" t="n"/>
    </row>
    <row r="113">
      <c r="A113" s="27" t="n"/>
      <c r="B113" s="33" t="n"/>
      <c r="C113" s="27" t="n"/>
      <c r="D113" s="32">
        <f>IFERROR(IF($C113="","",INDEX('Amenity Inventory'!$C$6:$C$205,MATCH($C113,'Amenity Inventory'!$A$6:$A$205,0))),"Amenity ID Not Found")</f>
        <v/>
      </c>
      <c r="E113" s="27" t="n"/>
      <c r="F113" s="29" t="n"/>
      <c r="G113" s="30">
        <f>IFERROR(IF(OR($C113="",$F113="",$E113=""),"",IF(OR($E113="Receipt",$E113="Adjustment Increase"),$F113,IF(OR($E113="Issue",$E113="Adjustment Decrease"),-$F113,0))),"")</f>
        <v/>
      </c>
      <c r="H113" s="28" t="n"/>
      <c r="I113" s="31">
        <f>IFERROR(IF($C113="","",$G113*IF($H113="",INDEX('Amenity Inventory'!$H$6:$H$205,MATCH($C113,'Amenity Inventory'!$A$6:$A$205,0)),$H113)),"")</f>
        <v/>
      </c>
      <c r="J113" s="27" t="n"/>
      <c r="K113" s="27" t="n"/>
      <c r="L113" s="27" t="n"/>
      <c r="M113" s="27" t="n"/>
      <c r="N113" s="35" t="n"/>
    </row>
    <row r="114">
      <c r="A114" s="27" t="n"/>
      <c r="B114" s="33" t="n"/>
      <c r="C114" s="27" t="n"/>
      <c r="D114" s="32">
        <f>IFERROR(IF($C114="","",INDEX('Amenity Inventory'!$C$6:$C$205,MATCH($C114,'Amenity Inventory'!$A$6:$A$205,0))),"Amenity ID Not Found")</f>
        <v/>
      </c>
      <c r="E114" s="27" t="n"/>
      <c r="F114" s="29" t="n"/>
      <c r="G114" s="30">
        <f>IFERROR(IF(OR($C114="",$F114="",$E114=""),"",IF(OR($E114="Receipt",$E114="Adjustment Increase"),$F114,IF(OR($E114="Issue",$E114="Adjustment Decrease"),-$F114,0))),"")</f>
        <v/>
      </c>
      <c r="H114" s="28" t="n"/>
      <c r="I114" s="31">
        <f>IFERROR(IF($C114="","",$G114*IF($H114="",INDEX('Amenity Inventory'!$H$6:$H$205,MATCH($C114,'Amenity Inventory'!$A$6:$A$205,0)),$H114)),"")</f>
        <v/>
      </c>
      <c r="J114" s="27" t="n"/>
      <c r="K114" s="27" t="n"/>
      <c r="L114" s="27" t="n"/>
      <c r="M114" s="27" t="n"/>
      <c r="N114" s="35" t="n"/>
    </row>
    <row r="115">
      <c r="A115" s="27" t="n"/>
      <c r="B115" s="33" t="n"/>
      <c r="C115" s="27" t="n"/>
      <c r="D115" s="32">
        <f>IFERROR(IF($C115="","",INDEX('Amenity Inventory'!$C$6:$C$205,MATCH($C115,'Amenity Inventory'!$A$6:$A$205,0))),"Amenity ID Not Found")</f>
        <v/>
      </c>
      <c r="E115" s="27" t="n"/>
      <c r="F115" s="29" t="n"/>
      <c r="G115" s="30">
        <f>IFERROR(IF(OR($C115="",$F115="",$E115=""),"",IF(OR($E115="Receipt",$E115="Adjustment Increase"),$F115,IF(OR($E115="Issue",$E115="Adjustment Decrease"),-$F115,0))),"")</f>
        <v/>
      </c>
      <c r="H115" s="28" t="n"/>
      <c r="I115" s="31">
        <f>IFERROR(IF($C115="","",$G115*IF($H115="",INDEX('Amenity Inventory'!$H$6:$H$205,MATCH($C115,'Amenity Inventory'!$A$6:$A$205,0)),$H115)),"")</f>
        <v/>
      </c>
      <c r="J115" s="27" t="n"/>
      <c r="K115" s="27" t="n"/>
      <c r="L115" s="27" t="n"/>
      <c r="M115" s="27" t="n"/>
      <c r="N115" s="35" t="n"/>
    </row>
    <row r="116">
      <c r="A116" s="27" t="n"/>
      <c r="B116" s="33" t="n"/>
      <c r="C116" s="27" t="n"/>
      <c r="D116" s="32">
        <f>IFERROR(IF($C116="","",INDEX('Amenity Inventory'!$C$6:$C$205,MATCH($C116,'Amenity Inventory'!$A$6:$A$205,0))),"Amenity ID Not Found")</f>
        <v/>
      </c>
      <c r="E116" s="27" t="n"/>
      <c r="F116" s="29" t="n"/>
      <c r="G116" s="30">
        <f>IFERROR(IF(OR($C116="",$F116="",$E116=""),"",IF(OR($E116="Receipt",$E116="Adjustment Increase"),$F116,IF(OR($E116="Issue",$E116="Adjustment Decrease"),-$F116,0))),"")</f>
        <v/>
      </c>
      <c r="H116" s="28" t="n"/>
      <c r="I116" s="31">
        <f>IFERROR(IF($C116="","",$G116*IF($H116="",INDEX('Amenity Inventory'!$H$6:$H$205,MATCH($C116,'Amenity Inventory'!$A$6:$A$205,0)),$H116)),"")</f>
        <v/>
      </c>
      <c r="J116" s="27" t="n"/>
      <c r="K116" s="27" t="n"/>
      <c r="L116" s="27" t="n"/>
      <c r="M116" s="27" t="n"/>
      <c r="N116" s="35" t="n"/>
    </row>
    <row r="117">
      <c r="A117" s="27" t="n"/>
      <c r="B117" s="33" t="n"/>
      <c r="C117" s="27" t="n"/>
      <c r="D117" s="32">
        <f>IFERROR(IF($C117="","",INDEX('Amenity Inventory'!$C$6:$C$205,MATCH($C117,'Amenity Inventory'!$A$6:$A$205,0))),"Amenity ID Not Found")</f>
        <v/>
      </c>
      <c r="E117" s="27" t="n"/>
      <c r="F117" s="29" t="n"/>
      <c r="G117" s="30">
        <f>IFERROR(IF(OR($C117="",$F117="",$E117=""),"",IF(OR($E117="Receipt",$E117="Adjustment Increase"),$F117,IF(OR($E117="Issue",$E117="Adjustment Decrease"),-$F117,0))),"")</f>
        <v/>
      </c>
      <c r="H117" s="28" t="n"/>
      <c r="I117" s="31">
        <f>IFERROR(IF($C117="","",$G117*IF($H117="",INDEX('Amenity Inventory'!$H$6:$H$205,MATCH($C117,'Amenity Inventory'!$A$6:$A$205,0)),$H117)),"")</f>
        <v/>
      </c>
      <c r="J117" s="27" t="n"/>
      <c r="K117" s="27" t="n"/>
      <c r="L117" s="27" t="n"/>
      <c r="M117" s="27" t="n"/>
      <c r="N117" s="35" t="n"/>
    </row>
    <row r="118">
      <c r="A118" s="27" t="n"/>
      <c r="B118" s="33" t="n"/>
      <c r="C118" s="27" t="n"/>
      <c r="D118" s="32">
        <f>IFERROR(IF($C118="","",INDEX('Amenity Inventory'!$C$6:$C$205,MATCH($C118,'Amenity Inventory'!$A$6:$A$205,0))),"Amenity ID Not Found")</f>
        <v/>
      </c>
      <c r="E118" s="27" t="n"/>
      <c r="F118" s="29" t="n"/>
      <c r="G118" s="30">
        <f>IFERROR(IF(OR($C118="",$F118="",$E118=""),"",IF(OR($E118="Receipt",$E118="Adjustment Increase"),$F118,IF(OR($E118="Issue",$E118="Adjustment Decrease"),-$F118,0))),"")</f>
        <v/>
      </c>
      <c r="H118" s="28" t="n"/>
      <c r="I118" s="31">
        <f>IFERROR(IF($C118="","",$G118*IF($H118="",INDEX('Amenity Inventory'!$H$6:$H$205,MATCH($C118,'Amenity Inventory'!$A$6:$A$205,0)),$H118)),"")</f>
        <v/>
      </c>
      <c r="J118" s="27" t="n"/>
      <c r="K118" s="27" t="n"/>
      <c r="L118" s="27" t="n"/>
      <c r="M118" s="27" t="n"/>
      <c r="N118" s="35" t="n"/>
    </row>
    <row r="119">
      <c r="A119" s="27" t="n"/>
      <c r="B119" s="33" t="n"/>
      <c r="C119" s="27" t="n"/>
      <c r="D119" s="32">
        <f>IFERROR(IF($C119="","",INDEX('Amenity Inventory'!$C$6:$C$205,MATCH($C119,'Amenity Inventory'!$A$6:$A$205,0))),"Amenity ID Not Found")</f>
        <v/>
      </c>
      <c r="E119" s="27" t="n"/>
      <c r="F119" s="29" t="n"/>
      <c r="G119" s="30">
        <f>IFERROR(IF(OR($C119="",$F119="",$E119=""),"",IF(OR($E119="Receipt",$E119="Adjustment Increase"),$F119,IF(OR($E119="Issue",$E119="Adjustment Decrease"),-$F119,0))),"")</f>
        <v/>
      </c>
      <c r="H119" s="28" t="n"/>
      <c r="I119" s="31">
        <f>IFERROR(IF($C119="","",$G119*IF($H119="",INDEX('Amenity Inventory'!$H$6:$H$205,MATCH($C119,'Amenity Inventory'!$A$6:$A$205,0)),$H119)),"")</f>
        <v/>
      </c>
      <c r="J119" s="27" t="n"/>
      <c r="K119" s="27" t="n"/>
      <c r="L119" s="27" t="n"/>
      <c r="M119" s="27" t="n"/>
      <c r="N119" s="35" t="n"/>
    </row>
    <row r="120">
      <c r="A120" s="27" t="n"/>
      <c r="B120" s="33" t="n"/>
      <c r="C120" s="27" t="n"/>
      <c r="D120" s="32">
        <f>IFERROR(IF($C120="","",INDEX('Amenity Inventory'!$C$6:$C$205,MATCH($C120,'Amenity Inventory'!$A$6:$A$205,0))),"Amenity ID Not Found")</f>
        <v/>
      </c>
      <c r="E120" s="27" t="n"/>
      <c r="F120" s="29" t="n"/>
      <c r="G120" s="30">
        <f>IFERROR(IF(OR($C120="",$F120="",$E120=""),"",IF(OR($E120="Receipt",$E120="Adjustment Increase"),$F120,IF(OR($E120="Issue",$E120="Adjustment Decrease"),-$F120,0))),"")</f>
        <v/>
      </c>
      <c r="H120" s="28" t="n"/>
      <c r="I120" s="31">
        <f>IFERROR(IF($C120="","",$G120*IF($H120="",INDEX('Amenity Inventory'!$H$6:$H$205,MATCH($C120,'Amenity Inventory'!$A$6:$A$205,0)),$H120)),"")</f>
        <v/>
      </c>
      <c r="J120" s="27" t="n"/>
      <c r="K120" s="27" t="n"/>
      <c r="L120" s="27" t="n"/>
      <c r="M120" s="27" t="n"/>
      <c r="N120" s="35" t="n"/>
    </row>
    <row r="121">
      <c r="A121" s="27" t="n"/>
      <c r="B121" s="33" t="n"/>
      <c r="C121" s="27" t="n"/>
      <c r="D121" s="32">
        <f>IFERROR(IF($C121="","",INDEX('Amenity Inventory'!$C$6:$C$205,MATCH($C121,'Amenity Inventory'!$A$6:$A$205,0))),"Amenity ID Not Found")</f>
        <v/>
      </c>
      <c r="E121" s="27" t="n"/>
      <c r="F121" s="29" t="n"/>
      <c r="G121" s="30">
        <f>IFERROR(IF(OR($C121="",$F121="",$E121=""),"",IF(OR($E121="Receipt",$E121="Adjustment Increase"),$F121,IF(OR($E121="Issue",$E121="Adjustment Decrease"),-$F121,0))),"")</f>
        <v/>
      </c>
      <c r="H121" s="28" t="n"/>
      <c r="I121" s="31">
        <f>IFERROR(IF($C121="","",$G121*IF($H121="",INDEX('Amenity Inventory'!$H$6:$H$205,MATCH($C121,'Amenity Inventory'!$A$6:$A$205,0)),$H121)),"")</f>
        <v/>
      </c>
      <c r="J121" s="27" t="n"/>
      <c r="K121" s="27" t="n"/>
      <c r="L121" s="27" t="n"/>
      <c r="M121" s="27" t="n"/>
      <c r="N121" s="35" t="n"/>
    </row>
    <row r="122">
      <c r="A122" s="27" t="n"/>
      <c r="B122" s="33" t="n"/>
      <c r="C122" s="27" t="n"/>
      <c r="D122" s="32">
        <f>IFERROR(IF($C122="","",INDEX('Amenity Inventory'!$C$6:$C$205,MATCH($C122,'Amenity Inventory'!$A$6:$A$205,0))),"Amenity ID Not Found")</f>
        <v/>
      </c>
      <c r="E122" s="27" t="n"/>
      <c r="F122" s="29" t="n"/>
      <c r="G122" s="30">
        <f>IFERROR(IF(OR($C122="",$F122="",$E122=""),"",IF(OR($E122="Receipt",$E122="Adjustment Increase"),$F122,IF(OR($E122="Issue",$E122="Adjustment Decrease"),-$F122,0))),"")</f>
        <v/>
      </c>
      <c r="H122" s="28" t="n"/>
      <c r="I122" s="31">
        <f>IFERROR(IF($C122="","",$G122*IF($H122="",INDEX('Amenity Inventory'!$H$6:$H$205,MATCH($C122,'Amenity Inventory'!$A$6:$A$205,0)),$H122)),"")</f>
        <v/>
      </c>
      <c r="J122" s="27" t="n"/>
      <c r="K122" s="27" t="n"/>
      <c r="L122" s="27" t="n"/>
      <c r="M122" s="27" t="n"/>
      <c r="N122" s="35" t="n"/>
    </row>
    <row r="123">
      <c r="A123" s="27" t="n"/>
      <c r="B123" s="33" t="n"/>
      <c r="C123" s="27" t="n"/>
      <c r="D123" s="32">
        <f>IFERROR(IF($C123="","",INDEX('Amenity Inventory'!$C$6:$C$205,MATCH($C123,'Amenity Inventory'!$A$6:$A$205,0))),"Amenity ID Not Found")</f>
        <v/>
      </c>
      <c r="E123" s="27" t="n"/>
      <c r="F123" s="29" t="n"/>
      <c r="G123" s="30">
        <f>IFERROR(IF(OR($C123="",$F123="",$E123=""),"",IF(OR($E123="Receipt",$E123="Adjustment Increase"),$F123,IF(OR($E123="Issue",$E123="Adjustment Decrease"),-$F123,0))),"")</f>
        <v/>
      </c>
      <c r="H123" s="28" t="n"/>
      <c r="I123" s="31">
        <f>IFERROR(IF($C123="","",$G123*IF($H123="",INDEX('Amenity Inventory'!$H$6:$H$205,MATCH($C123,'Amenity Inventory'!$A$6:$A$205,0)),$H123)),"")</f>
        <v/>
      </c>
      <c r="J123" s="27" t="n"/>
      <c r="K123" s="27" t="n"/>
      <c r="L123" s="27" t="n"/>
      <c r="M123" s="27" t="n"/>
      <c r="N123" s="35" t="n"/>
    </row>
    <row r="124">
      <c r="A124" s="27" t="n"/>
      <c r="B124" s="33" t="n"/>
      <c r="C124" s="27" t="n"/>
      <c r="D124" s="32">
        <f>IFERROR(IF($C124="","",INDEX('Amenity Inventory'!$C$6:$C$205,MATCH($C124,'Amenity Inventory'!$A$6:$A$205,0))),"Amenity ID Not Found")</f>
        <v/>
      </c>
      <c r="E124" s="27" t="n"/>
      <c r="F124" s="29" t="n"/>
      <c r="G124" s="30">
        <f>IFERROR(IF(OR($C124="",$F124="",$E124=""),"",IF(OR($E124="Receipt",$E124="Adjustment Increase"),$F124,IF(OR($E124="Issue",$E124="Adjustment Decrease"),-$F124,0))),"")</f>
        <v/>
      </c>
      <c r="H124" s="28" t="n"/>
      <c r="I124" s="31">
        <f>IFERROR(IF($C124="","",$G124*IF($H124="",INDEX('Amenity Inventory'!$H$6:$H$205,MATCH($C124,'Amenity Inventory'!$A$6:$A$205,0)),$H124)),"")</f>
        <v/>
      </c>
      <c r="J124" s="27" t="n"/>
      <c r="K124" s="27" t="n"/>
      <c r="L124" s="27" t="n"/>
      <c r="M124" s="27" t="n"/>
      <c r="N124" s="35" t="n"/>
    </row>
    <row r="125">
      <c r="A125" s="27" t="n"/>
      <c r="B125" s="33" t="n"/>
      <c r="C125" s="27" t="n"/>
      <c r="D125" s="32">
        <f>IFERROR(IF($C125="","",INDEX('Amenity Inventory'!$C$6:$C$205,MATCH($C125,'Amenity Inventory'!$A$6:$A$205,0))),"Amenity ID Not Found")</f>
        <v/>
      </c>
      <c r="E125" s="27" t="n"/>
      <c r="F125" s="29" t="n"/>
      <c r="G125" s="30">
        <f>IFERROR(IF(OR($C125="",$F125="",$E125=""),"",IF(OR($E125="Receipt",$E125="Adjustment Increase"),$F125,IF(OR($E125="Issue",$E125="Adjustment Decrease"),-$F125,0))),"")</f>
        <v/>
      </c>
      <c r="H125" s="28" t="n"/>
      <c r="I125" s="31">
        <f>IFERROR(IF($C125="","",$G125*IF($H125="",INDEX('Amenity Inventory'!$H$6:$H$205,MATCH($C125,'Amenity Inventory'!$A$6:$A$205,0)),$H125)),"")</f>
        <v/>
      </c>
      <c r="J125" s="27" t="n"/>
      <c r="K125" s="27" t="n"/>
      <c r="L125" s="27" t="n"/>
      <c r="M125" s="27" t="n"/>
      <c r="N125" s="35" t="n"/>
    </row>
    <row r="126">
      <c r="A126" s="27" t="n"/>
      <c r="B126" s="33" t="n"/>
      <c r="C126" s="27" t="n"/>
      <c r="D126" s="32">
        <f>IFERROR(IF($C126="","",INDEX('Amenity Inventory'!$C$6:$C$205,MATCH($C126,'Amenity Inventory'!$A$6:$A$205,0))),"Amenity ID Not Found")</f>
        <v/>
      </c>
      <c r="E126" s="27" t="n"/>
      <c r="F126" s="29" t="n"/>
      <c r="G126" s="30">
        <f>IFERROR(IF(OR($C126="",$F126="",$E126=""),"",IF(OR($E126="Receipt",$E126="Adjustment Increase"),$F126,IF(OR($E126="Issue",$E126="Adjustment Decrease"),-$F126,0))),"")</f>
        <v/>
      </c>
      <c r="H126" s="28" t="n"/>
      <c r="I126" s="31">
        <f>IFERROR(IF($C126="","",$G126*IF($H126="",INDEX('Amenity Inventory'!$H$6:$H$205,MATCH($C126,'Amenity Inventory'!$A$6:$A$205,0)),$H126)),"")</f>
        <v/>
      </c>
      <c r="J126" s="27" t="n"/>
      <c r="K126" s="27" t="n"/>
      <c r="L126" s="27" t="n"/>
      <c r="M126" s="27" t="n"/>
      <c r="N126" s="35" t="n"/>
    </row>
    <row r="127">
      <c r="A127" s="27" t="n"/>
      <c r="B127" s="33" t="n"/>
      <c r="C127" s="27" t="n"/>
      <c r="D127" s="32">
        <f>IFERROR(IF($C127="","",INDEX('Amenity Inventory'!$C$6:$C$205,MATCH($C127,'Amenity Inventory'!$A$6:$A$205,0))),"Amenity ID Not Found")</f>
        <v/>
      </c>
      <c r="E127" s="27" t="n"/>
      <c r="F127" s="29" t="n"/>
      <c r="G127" s="30">
        <f>IFERROR(IF(OR($C127="",$F127="",$E127=""),"",IF(OR($E127="Receipt",$E127="Adjustment Increase"),$F127,IF(OR($E127="Issue",$E127="Adjustment Decrease"),-$F127,0))),"")</f>
        <v/>
      </c>
      <c r="H127" s="28" t="n"/>
      <c r="I127" s="31">
        <f>IFERROR(IF($C127="","",$G127*IF($H127="",INDEX('Amenity Inventory'!$H$6:$H$205,MATCH($C127,'Amenity Inventory'!$A$6:$A$205,0)),$H127)),"")</f>
        <v/>
      </c>
      <c r="J127" s="27" t="n"/>
      <c r="K127" s="27" t="n"/>
      <c r="L127" s="27" t="n"/>
      <c r="M127" s="27" t="n"/>
      <c r="N127" s="35" t="n"/>
    </row>
    <row r="128">
      <c r="A128" s="27" t="n"/>
      <c r="B128" s="33" t="n"/>
      <c r="C128" s="27" t="n"/>
      <c r="D128" s="32">
        <f>IFERROR(IF($C128="","",INDEX('Amenity Inventory'!$C$6:$C$205,MATCH($C128,'Amenity Inventory'!$A$6:$A$205,0))),"Amenity ID Not Found")</f>
        <v/>
      </c>
      <c r="E128" s="27" t="n"/>
      <c r="F128" s="29" t="n"/>
      <c r="G128" s="30">
        <f>IFERROR(IF(OR($C128="",$F128="",$E128=""),"",IF(OR($E128="Receipt",$E128="Adjustment Increase"),$F128,IF(OR($E128="Issue",$E128="Adjustment Decrease"),-$F128,0))),"")</f>
        <v/>
      </c>
      <c r="H128" s="28" t="n"/>
      <c r="I128" s="31">
        <f>IFERROR(IF($C128="","",$G128*IF($H128="",INDEX('Amenity Inventory'!$H$6:$H$205,MATCH($C128,'Amenity Inventory'!$A$6:$A$205,0)),$H128)),"")</f>
        <v/>
      </c>
      <c r="J128" s="27" t="n"/>
      <c r="K128" s="27" t="n"/>
      <c r="L128" s="27" t="n"/>
      <c r="M128" s="27" t="n"/>
      <c r="N128" s="35" t="n"/>
    </row>
    <row r="129">
      <c r="A129" s="27" t="n"/>
      <c r="B129" s="33" t="n"/>
      <c r="C129" s="27" t="n"/>
      <c r="D129" s="32">
        <f>IFERROR(IF($C129="","",INDEX('Amenity Inventory'!$C$6:$C$205,MATCH($C129,'Amenity Inventory'!$A$6:$A$205,0))),"Amenity ID Not Found")</f>
        <v/>
      </c>
      <c r="E129" s="27" t="n"/>
      <c r="F129" s="29" t="n"/>
      <c r="G129" s="30">
        <f>IFERROR(IF(OR($C129="",$F129="",$E129=""),"",IF(OR($E129="Receipt",$E129="Adjustment Increase"),$F129,IF(OR($E129="Issue",$E129="Adjustment Decrease"),-$F129,0))),"")</f>
        <v/>
      </c>
      <c r="H129" s="28" t="n"/>
      <c r="I129" s="31">
        <f>IFERROR(IF($C129="","",$G129*IF($H129="",INDEX('Amenity Inventory'!$H$6:$H$205,MATCH($C129,'Amenity Inventory'!$A$6:$A$205,0)),$H129)),"")</f>
        <v/>
      </c>
      <c r="J129" s="27" t="n"/>
      <c r="K129" s="27" t="n"/>
      <c r="L129" s="27" t="n"/>
      <c r="M129" s="27" t="n"/>
      <c r="N129" s="35" t="n"/>
    </row>
    <row r="130">
      <c r="A130" s="27" t="n"/>
      <c r="B130" s="33" t="n"/>
      <c r="C130" s="27" t="n"/>
      <c r="D130" s="32">
        <f>IFERROR(IF($C130="","",INDEX('Amenity Inventory'!$C$6:$C$205,MATCH($C130,'Amenity Inventory'!$A$6:$A$205,0))),"Amenity ID Not Found")</f>
        <v/>
      </c>
      <c r="E130" s="27" t="n"/>
      <c r="F130" s="29" t="n"/>
      <c r="G130" s="30">
        <f>IFERROR(IF(OR($C130="",$F130="",$E130=""),"",IF(OR($E130="Receipt",$E130="Adjustment Increase"),$F130,IF(OR($E130="Issue",$E130="Adjustment Decrease"),-$F130,0))),"")</f>
        <v/>
      </c>
      <c r="H130" s="28" t="n"/>
      <c r="I130" s="31">
        <f>IFERROR(IF($C130="","",$G130*IF($H130="",INDEX('Amenity Inventory'!$H$6:$H$205,MATCH($C130,'Amenity Inventory'!$A$6:$A$205,0)),$H130)),"")</f>
        <v/>
      </c>
      <c r="J130" s="27" t="n"/>
      <c r="K130" s="27" t="n"/>
      <c r="L130" s="27" t="n"/>
      <c r="M130" s="27" t="n"/>
      <c r="N130" s="35" t="n"/>
    </row>
    <row r="131">
      <c r="A131" s="27" t="n"/>
      <c r="B131" s="33" t="n"/>
      <c r="C131" s="27" t="n"/>
      <c r="D131" s="32">
        <f>IFERROR(IF($C131="","",INDEX('Amenity Inventory'!$C$6:$C$205,MATCH($C131,'Amenity Inventory'!$A$6:$A$205,0))),"Amenity ID Not Found")</f>
        <v/>
      </c>
      <c r="E131" s="27" t="n"/>
      <c r="F131" s="29" t="n"/>
      <c r="G131" s="30">
        <f>IFERROR(IF(OR($C131="",$F131="",$E131=""),"",IF(OR($E131="Receipt",$E131="Adjustment Increase"),$F131,IF(OR($E131="Issue",$E131="Adjustment Decrease"),-$F131,0))),"")</f>
        <v/>
      </c>
      <c r="H131" s="28" t="n"/>
      <c r="I131" s="31">
        <f>IFERROR(IF($C131="","",$G131*IF($H131="",INDEX('Amenity Inventory'!$H$6:$H$205,MATCH($C131,'Amenity Inventory'!$A$6:$A$205,0)),$H131)),"")</f>
        <v/>
      </c>
      <c r="J131" s="27" t="n"/>
      <c r="K131" s="27" t="n"/>
      <c r="L131" s="27" t="n"/>
      <c r="M131" s="27" t="n"/>
      <c r="N131" s="35" t="n"/>
    </row>
    <row r="132">
      <c r="A132" s="27" t="n"/>
      <c r="B132" s="33" t="n"/>
      <c r="C132" s="27" t="n"/>
      <c r="D132" s="32">
        <f>IFERROR(IF($C132="","",INDEX('Amenity Inventory'!$C$6:$C$205,MATCH($C132,'Amenity Inventory'!$A$6:$A$205,0))),"Amenity ID Not Found")</f>
        <v/>
      </c>
      <c r="E132" s="27" t="n"/>
      <c r="F132" s="29" t="n"/>
      <c r="G132" s="30">
        <f>IFERROR(IF(OR($C132="",$F132="",$E132=""),"",IF(OR($E132="Receipt",$E132="Adjustment Increase"),$F132,IF(OR($E132="Issue",$E132="Adjustment Decrease"),-$F132,0))),"")</f>
        <v/>
      </c>
      <c r="H132" s="28" t="n"/>
      <c r="I132" s="31">
        <f>IFERROR(IF($C132="","",$G132*IF($H132="",INDEX('Amenity Inventory'!$H$6:$H$205,MATCH($C132,'Amenity Inventory'!$A$6:$A$205,0)),$H132)),"")</f>
        <v/>
      </c>
      <c r="J132" s="27" t="n"/>
      <c r="K132" s="27" t="n"/>
      <c r="L132" s="27" t="n"/>
      <c r="M132" s="27" t="n"/>
      <c r="N132" s="35" t="n"/>
    </row>
    <row r="133">
      <c r="A133" s="27" t="n"/>
      <c r="B133" s="33" t="n"/>
      <c r="C133" s="27" t="n"/>
      <c r="D133" s="32">
        <f>IFERROR(IF($C133="","",INDEX('Amenity Inventory'!$C$6:$C$205,MATCH($C133,'Amenity Inventory'!$A$6:$A$205,0))),"Amenity ID Not Found")</f>
        <v/>
      </c>
      <c r="E133" s="27" t="n"/>
      <c r="F133" s="29" t="n"/>
      <c r="G133" s="30">
        <f>IFERROR(IF(OR($C133="",$F133="",$E133=""),"",IF(OR($E133="Receipt",$E133="Adjustment Increase"),$F133,IF(OR($E133="Issue",$E133="Adjustment Decrease"),-$F133,0))),"")</f>
        <v/>
      </c>
      <c r="H133" s="28" t="n"/>
      <c r="I133" s="31">
        <f>IFERROR(IF($C133="","",$G133*IF($H133="",INDEX('Amenity Inventory'!$H$6:$H$205,MATCH($C133,'Amenity Inventory'!$A$6:$A$205,0)),$H133)),"")</f>
        <v/>
      </c>
      <c r="J133" s="27" t="n"/>
      <c r="K133" s="27" t="n"/>
      <c r="L133" s="27" t="n"/>
      <c r="M133" s="27" t="n"/>
      <c r="N133" s="35" t="n"/>
    </row>
    <row r="134">
      <c r="A134" s="27" t="n"/>
      <c r="B134" s="33" t="n"/>
      <c r="C134" s="27" t="n"/>
      <c r="D134" s="32">
        <f>IFERROR(IF($C134="","",INDEX('Amenity Inventory'!$C$6:$C$205,MATCH($C134,'Amenity Inventory'!$A$6:$A$205,0))),"Amenity ID Not Found")</f>
        <v/>
      </c>
      <c r="E134" s="27" t="n"/>
      <c r="F134" s="29" t="n"/>
      <c r="G134" s="30">
        <f>IFERROR(IF(OR($C134="",$F134="",$E134=""),"",IF(OR($E134="Receipt",$E134="Adjustment Increase"),$F134,IF(OR($E134="Issue",$E134="Adjustment Decrease"),-$F134,0))),"")</f>
        <v/>
      </c>
      <c r="H134" s="28" t="n"/>
      <c r="I134" s="31">
        <f>IFERROR(IF($C134="","",$G134*IF($H134="",INDEX('Amenity Inventory'!$H$6:$H$205,MATCH($C134,'Amenity Inventory'!$A$6:$A$205,0)),$H134)),"")</f>
        <v/>
      </c>
      <c r="J134" s="27" t="n"/>
      <c r="K134" s="27" t="n"/>
      <c r="L134" s="27" t="n"/>
      <c r="M134" s="27" t="n"/>
      <c r="N134" s="35" t="n"/>
    </row>
    <row r="135">
      <c r="A135" s="27" t="n"/>
      <c r="B135" s="33" t="n"/>
      <c r="C135" s="27" t="n"/>
      <c r="D135" s="32">
        <f>IFERROR(IF($C135="","",INDEX('Amenity Inventory'!$C$6:$C$205,MATCH($C135,'Amenity Inventory'!$A$6:$A$205,0))),"Amenity ID Not Found")</f>
        <v/>
      </c>
      <c r="E135" s="27" t="n"/>
      <c r="F135" s="29" t="n"/>
      <c r="G135" s="30">
        <f>IFERROR(IF(OR($C135="",$F135="",$E135=""),"",IF(OR($E135="Receipt",$E135="Adjustment Increase"),$F135,IF(OR($E135="Issue",$E135="Adjustment Decrease"),-$F135,0))),"")</f>
        <v/>
      </c>
      <c r="H135" s="28" t="n"/>
      <c r="I135" s="31">
        <f>IFERROR(IF($C135="","",$G135*IF($H135="",INDEX('Amenity Inventory'!$H$6:$H$205,MATCH($C135,'Amenity Inventory'!$A$6:$A$205,0)),$H135)),"")</f>
        <v/>
      </c>
      <c r="J135" s="27" t="n"/>
      <c r="K135" s="27" t="n"/>
      <c r="L135" s="27" t="n"/>
      <c r="M135" s="27" t="n"/>
      <c r="N135" s="35" t="n"/>
    </row>
    <row r="136">
      <c r="A136" s="27" t="n"/>
      <c r="B136" s="33" t="n"/>
      <c r="C136" s="27" t="n"/>
      <c r="D136" s="32">
        <f>IFERROR(IF($C136="","",INDEX('Amenity Inventory'!$C$6:$C$205,MATCH($C136,'Amenity Inventory'!$A$6:$A$205,0))),"Amenity ID Not Found")</f>
        <v/>
      </c>
      <c r="E136" s="27" t="n"/>
      <c r="F136" s="29" t="n"/>
      <c r="G136" s="30">
        <f>IFERROR(IF(OR($C136="",$F136="",$E136=""),"",IF(OR($E136="Receipt",$E136="Adjustment Increase"),$F136,IF(OR($E136="Issue",$E136="Adjustment Decrease"),-$F136,0))),"")</f>
        <v/>
      </c>
      <c r="H136" s="28" t="n"/>
      <c r="I136" s="31">
        <f>IFERROR(IF($C136="","",$G136*IF($H136="",INDEX('Amenity Inventory'!$H$6:$H$205,MATCH($C136,'Amenity Inventory'!$A$6:$A$205,0)),$H136)),"")</f>
        <v/>
      </c>
      <c r="J136" s="27" t="n"/>
      <c r="K136" s="27" t="n"/>
      <c r="L136" s="27" t="n"/>
      <c r="M136" s="27" t="n"/>
      <c r="N136" s="35" t="n"/>
    </row>
    <row r="137">
      <c r="A137" s="27" t="n"/>
      <c r="B137" s="33" t="n"/>
      <c r="C137" s="27" t="n"/>
      <c r="D137" s="32">
        <f>IFERROR(IF($C137="","",INDEX('Amenity Inventory'!$C$6:$C$205,MATCH($C137,'Amenity Inventory'!$A$6:$A$205,0))),"Amenity ID Not Found")</f>
        <v/>
      </c>
      <c r="E137" s="27" t="n"/>
      <c r="F137" s="29" t="n"/>
      <c r="G137" s="30">
        <f>IFERROR(IF(OR($C137="",$F137="",$E137=""),"",IF(OR($E137="Receipt",$E137="Adjustment Increase"),$F137,IF(OR($E137="Issue",$E137="Adjustment Decrease"),-$F137,0))),"")</f>
        <v/>
      </c>
      <c r="H137" s="28" t="n"/>
      <c r="I137" s="31">
        <f>IFERROR(IF($C137="","",$G137*IF($H137="",INDEX('Amenity Inventory'!$H$6:$H$205,MATCH($C137,'Amenity Inventory'!$A$6:$A$205,0)),$H137)),"")</f>
        <v/>
      </c>
      <c r="J137" s="27" t="n"/>
      <c r="K137" s="27" t="n"/>
      <c r="L137" s="27" t="n"/>
      <c r="M137" s="27" t="n"/>
      <c r="N137" s="35" t="n"/>
    </row>
    <row r="138">
      <c r="A138" s="27" t="n"/>
      <c r="B138" s="33" t="n"/>
      <c r="C138" s="27" t="n"/>
      <c r="D138" s="32">
        <f>IFERROR(IF($C138="","",INDEX('Amenity Inventory'!$C$6:$C$205,MATCH($C138,'Amenity Inventory'!$A$6:$A$205,0))),"Amenity ID Not Found")</f>
        <v/>
      </c>
      <c r="E138" s="27" t="n"/>
      <c r="F138" s="29" t="n"/>
      <c r="G138" s="30">
        <f>IFERROR(IF(OR($C138="",$F138="",$E138=""),"",IF(OR($E138="Receipt",$E138="Adjustment Increase"),$F138,IF(OR($E138="Issue",$E138="Adjustment Decrease"),-$F138,0))),"")</f>
        <v/>
      </c>
      <c r="H138" s="28" t="n"/>
      <c r="I138" s="31">
        <f>IFERROR(IF($C138="","",$G138*IF($H138="",INDEX('Amenity Inventory'!$H$6:$H$205,MATCH($C138,'Amenity Inventory'!$A$6:$A$205,0)),$H138)),"")</f>
        <v/>
      </c>
      <c r="J138" s="27" t="n"/>
      <c r="K138" s="27" t="n"/>
      <c r="L138" s="27" t="n"/>
      <c r="M138" s="27" t="n"/>
      <c r="N138" s="35" t="n"/>
    </row>
    <row r="139">
      <c r="A139" s="27" t="n"/>
      <c r="B139" s="33" t="n"/>
      <c r="C139" s="27" t="n"/>
      <c r="D139" s="32">
        <f>IFERROR(IF($C139="","",INDEX('Amenity Inventory'!$C$6:$C$205,MATCH($C139,'Amenity Inventory'!$A$6:$A$205,0))),"Amenity ID Not Found")</f>
        <v/>
      </c>
      <c r="E139" s="27" t="n"/>
      <c r="F139" s="29" t="n"/>
      <c r="G139" s="30">
        <f>IFERROR(IF(OR($C139="",$F139="",$E139=""),"",IF(OR($E139="Receipt",$E139="Adjustment Increase"),$F139,IF(OR($E139="Issue",$E139="Adjustment Decrease"),-$F139,0))),"")</f>
        <v/>
      </c>
      <c r="H139" s="28" t="n"/>
      <c r="I139" s="31">
        <f>IFERROR(IF($C139="","",$G139*IF($H139="",INDEX('Amenity Inventory'!$H$6:$H$205,MATCH($C139,'Amenity Inventory'!$A$6:$A$205,0)),$H139)),"")</f>
        <v/>
      </c>
      <c r="J139" s="27" t="n"/>
      <c r="K139" s="27" t="n"/>
      <c r="L139" s="27" t="n"/>
      <c r="M139" s="27" t="n"/>
      <c r="N139" s="35" t="n"/>
    </row>
    <row r="140">
      <c r="A140" s="27" t="n"/>
      <c r="B140" s="33" t="n"/>
      <c r="C140" s="27" t="n"/>
      <c r="D140" s="32">
        <f>IFERROR(IF($C140="","",INDEX('Amenity Inventory'!$C$6:$C$205,MATCH($C140,'Amenity Inventory'!$A$6:$A$205,0))),"Amenity ID Not Found")</f>
        <v/>
      </c>
      <c r="E140" s="27" t="n"/>
      <c r="F140" s="29" t="n"/>
      <c r="G140" s="30">
        <f>IFERROR(IF(OR($C140="",$F140="",$E140=""),"",IF(OR($E140="Receipt",$E140="Adjustment Increase"),$F140,IF(OR($E140="Issue",$E140="Adjustment Decrease"),-$F140,0))),"")</f>
        <v/>
      </c>
      <c r="H140" s="28" t="n"/>
      <c r="I140" s="31">
        <f>IFERROR(IF($C140="","",$G140*IF($H140="",INDEX('Amenity Inventory'!$H$6:$H$205,MATCH($C140,'Amenity Inventory'!$A$6:$A$205,0)),$H140)),"")</f>
        <v/>
      </c>
      <c r="J140" s="27" t="n"/>
      <c r="K140" s="27" t="n"/>
      <c r="L140" s="27" t="n"/>
      <c r="M140" s="27" t="n"/>
      <c r="N140" s="35" t="n"/>
    </row>
    <row r="141">
      <c r="A141" s="27" t="n"/>
      <c r="B141" s="33" t="n"/>
      <c r="C141" s="27" t="n"/>
      <c r="D141" s="32">
        <f>IFERROR(IF($C141="","",INDEX('Amenity Inventory'!$C$6:$C$205,MATCH($C141,'Amenity Inventory'!$A$6:$A$205,0))),"Amenity ID Not Found")</f>
        <v/>
      </c>
      <c r="E141" s="27" t="n"/>
      <c r="F141" s="29" t="n"/>
      <c r="G141" s="30">
        <f>IFERROR(IF(OR($C141="",$F141="",$E141=""),"",IF(OR($E141="Receipt",$E141="Adjustment Increase"),$F141,IF(OR($E141="Issue",$E141="Adjustment Decrease"),-$F141,0))),"")</f>
        <v/>
      </c>
      <c r="H141" s="28" t="n"/>
      <c r="I141" s="31">
        <f>IFERROR(IF($C141="","",$G141*IF($H141="",INDEX('Amenity Inventory'!$H$6:$H$205,MATCH($C141,'Amenity Inventory'!$A$6:$A$205,0)),$H141)),"")</f>
        <v/>
      </c>
      <c r="J141" s="27" t="n"/>
      <c r="K141" s="27" t="n"/>
      <c r="L141" s="27" t="n"/>
      <c r="M141" s="27" t="n"/>
      <c r="N141" s="35" t="n"/>
    </row>
    <row r="142">
      <c r="A142" s="27" t="n"/>
      <c r="B142" s="33" t="n"/>
      <c r="C142" s="27" t="n"/>
      <c r="D142" s="32">
        <f>IFERROR(IF($C142="","",INDEX('Amenity Inventory'!$C$6:$C$205,MATCH($C142,'Amenity Inventory'!$A$6:$A$205,0))),"Amenity ID Not Found")</f>
        <v/>
      </c>
      <c r="E142" s="27" t="n"/>
      <c r="F142" s="29" t="n"/>
      <c r="G142" s="30">
        <f>IFERROR(IF(OR($C142="",$F142="",$E142=""),"",IF(OR($E142="Receipt",$E142="Adjustment Increase"),$F142,IF(OR($E142="Issue",$E142="Adjustment Decrease"),-$F142,0))),"")</f>
        <v/>
      </c>
      <c r="H142" s="28" t="n"/>
      <c r="I142" s="31">
        <f>IFERROR(IF($C142="","",$G142*IF($H142="",INDEX('Amenity Inventory'!$H$6:$H$205,MATCH($C142,'Amenity Inventory'!$A$6:$A$205,0)),$H142)),"")</f>
        <v/>
      </c>
      <c r="J142" s="27" t="n"/>
      <c r="K142" s="27" t="n"/>
      <c r="L142" s="27" t="n"/>
      <c r="M142" s="27" t="n"/>
      <c r="N142" s="35" t="n"/>
    </row>
    <row r="143">
      <c r="A143" s="27" t="n"/>
      <c r="B143" s="33" t="n"/>
      <c r="C143" s="27" t="n"/>
      <c r="D143" s="32">
        <f>IFERROR(IF($C143="","",INDEX('Amenity Inventory'!$C$6:$C$205,MATCH($C143,'Amenity Inventory'!$A$6:$A$205,0))),"Amenity ID Not Found")</f>
        <v/>
      </c>
      <c r="E143" s="27" t="n"/>
      <c r="F143" s="29" t="n"/>
      <c r="G143" s="30">
        <f>IFERROR(IF(OR($C143="",$F143="",$E143=""),"",IF(OR($E143="Receipt",$E143="Adjustment Increase"),$F143,IF(OR($E143="Issue",$E143="Adjustment Decrease"),-$F143,0))),"")</f>
        <v/>
      </c>
      <c r="H143" s="28" t="n"/>
      <c r="I143" s="31">
        <f>IFERROR(IF($C143="","",$G143*IF($H143="",INDEX('Amenity Inventory'!$H$6:$H$205,MATCH($C143,'Amenity Inventory'!$A$6:$A$205,0)),$H143)),"")</f>
        <v/>
      </c>
      <c r="J143" s="27" t="n"/>
      <c r="K143" s="27" t="n"/>
      <c r="L143" s="27" t="n"/>
      <c r="M143" s="27" t="n"/>
      <c r="N143" s="35" t="n"/>
    </row>
    <row r="144">
      <c r="A144" s="27" t="n"/>
      <c r="B144" s="33" t="n"/>
      <c r="C144" s="27" t="n"/>
      <c r="D144" s="32">
        <f>IFERROR(IF($C144="","",INDEX('Amenity Inventory'!$C$6:$C$205,MATCH($C144,'Amenity Inventory'!$A$6:$A$205,0))),"Amenity ID Not Found")</f>
        <v/>
      </c>
      <c r="E144" s="27" t="n"/>
      <c r="F144" s="29" t="n"/>
      <c r="G144" s="30">
        <f>IFERROR(IF(OR($C144="",$F144="",$E144=""),"",IF(OR($E144="Receipt",$E144="Adjustment Increase"),$F144,IF(OR($E144="Issue",$E144="Adjustment Decrease"),-$F144,0))),"")</f>
        <v/>
      </c>
      <c r="H144" s="28" t="n"/>
      <c r="I144" s="31">
        <f>IFERROR(IF($C144="","",$G144*IF($H144="",INDEX('Amenity Inventory'!$H$6:$H$205,MATCH($C144,'Amenity Inventory'!$A$6:$A$205,0)),$H144)),"")</f>
        <v/>
      </c>
      <c r="J144" s="27" t="n"/>
      <c r="K144" s="27" t="n"/>
      <c r="L144" s="27" t="n"/>
      <c r="M144" s="27" t="n"/>
      <c r="N144" s="35" t="n"/>
    </row>
    <row r="145">
      <c r="A145" s="27" t="n"/>
      <c r="B145" s="33" t="n"/>
      <c r="C145" s="27" t="n"/>
      <c r="D145" s="32">
        <f>IFERROR(IF($C145="","",INDEX('Amenity Inventory'!$C$6:$C$205,MATCH($C145,'Amenity Inventory'!$A$6:$A$205,0))),"Amenity ID Not Found")</f>
        <v/>
      </c>
      <c r="E145" s="27" t="n"/>
      <c r="F145" s="29" t="n"/>
      <c r="G145" s="30">
        <f>IFERROR(IF(OR($C145="",$F145="",$E145=""),"",IF(OR($E145="Receipt",$E145="Adjustment Increase"),$F145,IF(OR($E145="Issue",$E145="Adjustment Decrease"),-$F145,0))),"")</f>
        <v/>
      </c>
      <c r="H145" s="28" t="n"/>
      <c r="I145" s="31">
        <f>IFERROR(IF($C145="","",$G145*IF($H145="",INDEX('Amenity Inventory'!$H$6:$H$205,MATCH($C145,'Amenity Inventory'!$A$6:$A$205,0)),$H145)),"")</f>
        <v/>
      </c>
      <c r="J145" s="27" t="n"/>
      <c r="K145" s="27" t="n"/>
      <c r="L145" s="27" t="n"/>
      <c r="M145" s="27" t="n"/>
      <c r="N145" s="35" t="n"/>
    </row>
    <row r="146">
      <c r="A146" s="27" t="n"/>
      <c r="B146" s="33" t="n"/>
      <c r="C146" s="27" t="n"/>
      <c r="D146" s="32">
        <f>IFERROR(IF($C146="","",INDEX('Amenity Inventory'!$C$6:$C$205,MATCH($C146,'Amenity Inventory'!$A$6:$A$205,0))),"Amenity ID Not Found")</f>
        <v/>
      </c>
      <c r="E146" s="27" t="n"/>
      <c r="F146" s="29" t="n"/>
      <c r="G146" s="30">
        <f>IFERROR(IF(OR($C146="",$F146="",$E146=""),"",IF(OR($E146="Receipt",$E146="Adjustment Increase"),$F146,IF(OR($E146="Issue",$E146="Adjustment Decrease"),-$F146,0))),"")</f>
        <v/>
      </c>
      <c r="H146" s="28" t="n"/>
      <c r="I146" s="31">
        <f>IFERROR(IF($C146="","",$G146*IF($H146="",INDEX('Amenity Inventory'!$H$6:$H$205,MATCH($C146,'Amenity Inventory'!$A$6:$A$205,0)),$H146)),"")</f>
        <v/>
      </c>
      <c r="J146" s="27" t="n"/>
      <c r="K146" s="27" t="n"/>
      <c r="L146" s="27" t="n"/>
      <c r="M146" s="27" t="n"/>
      <c r="N146" s="35" t="n"/>
    </row>
    <row r="147">
      <c r="A147" s="27" t="n"/>
      <c r="B147" s="33" t="n"/>
      <c r="C147" s="27" t="n"/>
      <c r="D147" s="32">
        <f>IFERROR(IF($C147="","",INDEX('Amenity Inventory'!$C$6:$C$205,MATCH($C147,'Amenity Inventory'!$A$6:$A$205,0))),"Amenity ID Not Found")</f>
        <v/>
      </c>
      <c r="E147" s="27" t="n"/>
      <c r="F147" s="29" t="n"/>
      <c r="G147" s="30">
        <f>IFERROR(IF(OR($C147="",$F147="",$E147=""),"",IF(OR($E147="Receipt",$E147="Adjustment Increase"),$F147,IF(OR($E147="Issue",$E147="Adjustment Decrease"),-$F147,0))),"")</f>
        <v/>
      </c>
      <c r="H147" s="28" t="n"/>
      <c r="I147" s="31">
        <f>IFERROR(IF($C147="","",$G147*IF($H147="",INDEX('Amenity Inventory'!$H$6:$H$205,MATCH($C147,'Amenity Inventory'!$A$6:$A$205,0)),$H147)),"")</f>
        <v/>
      </c>
      <c r="J147" s="27" t="n"/>
      <c r="K147" s="27" t="n"/>
      <c r="L147" s="27" t="n"/>
      <c r="M147" s="27" t="n"/>
      <c r="N147" s="35" t="n"/>
    </row>
    <row r="148">
      <c r="A148" s="27" t="n"/>
      <c r="B148" s="33" t="n"/>
      <c r="C148" s="27" t="n"/>
      <c r="D148" s="32">
        <f>IFERROR(IF($C148="","",INDEX('Amenity Inventory'!$C$6:$C$205,MATCH($C148,'Amenity Inventory'!$A$6:$A$205,0))),"Amenity ID Not Found")</f>
        <v/>
      </c>
      <c r="E148" s="27" t="n"/>
      <c r="F148" s="29" t="n"/>
      <c r="G148" s="30">
        <f>IFERROR(IF(OR($C148="",$F148="",$E148=""),"",IF(OR($E148="Receipt",$E148="Adjustment Increase"),$F148,IF(OR($E148="Issue",$E148="Adjustment Decrease"),-$F148,0))),"")</f>
        <v/>
      </c>
      <c r="H148" s="28" t="n"/>
      <c r="I148" s="31">
        <f>IFERROR(IF($C148="","",$G148*IF($H148="",INDEX('Amenity Inventory'!$H$6:$H$205,MATCH($C148,'Amenity Inventory'!$A$6:$A$205,0)),$H148)),"")</f>
        <v/>
      </c>
      <c r="J148" s="27" t="n"/>
      <c r="K148" s="27" t="n"/>
      <c r="L148" s="27" t="n"/>
      <c r="M148" s="27" t="n"/>
      <c r="N148" s="35" t="n"/>
    </row>
    <row r="149">
      <c r="A149" s="27" t="n"/>
      <c r="B149" s="33" t="n"/>
      <c r="C149" s="27" t="n"/>
      <c r="D149" s="32">
        <f>IFERROR(IF($C149="","",INDEX('Amenity Inventory'!$C$6:$C$205,MATCH($C149,'Amenity Inventory'!$A$6:$A$205,0))),"Amenity ID Not Found")</f>
        <v/>
      </c>
      <c r="E149" s="27" t="n"/>
      <c r="F149" s="29" t="n"/>
      <c r="G149" s="30">
        <f>IFERROR(IF(OR($C149="",$F149="",$E149=""),"",IF(OR($E149="Receipt",$E149="Adjustment Increase"),$F149,IF(OR($E149="Issue",$E149="Adjustment Decrease"),-$F149,0))),"")</f>
        <v/>
      </c>
      <c r="H149" s="28" t="n"/>
      <c r="I149" s="31">
        <f>IFERROR(IF($C149="","",$G149*IF($H149="",INDEX('Amenity Inventory'!$H$6:$H$205,MATCH($C149,'Amenity Inventory'!$A$6:$A$205,0)),$H149)),"")</f>
        <v/>
      </c>
      <c r="J149" s="27" t="n"/>
      <c r="K149" s="27" t="n"/>
      <c r="L149" s="27" t="n"/>
      <c r="M149" s="27" t="n"/>
      <c r="N149" s="35" t="n"/>
    </row>
    <row r="150">
      <c r="A150" s="27" t="n"/>
      <c r="B150" s="33" t="n"/>
      <c r="C150" s="27" t="n"/>
      <c r="D150" s="32">
        <f>IFERROR(IF($C150="","",INDEX('Amenity Inventory'!$C$6:$C$205,MATCH($C150,'Amenity Inventory'!$A$6:$A$205,0))),"Amenity ID Not Found")</f>
        <v/>
      </c>
      <c r="E150" s="27" t="n"/>
      <c r="F150" s="29" t="n"/>
      <c r="G150" s="30">
        <f>IFERROR(IF(OR($C150="",$F150="",$E150=""),"",IF(OR($E150="Receipt",$E150="Adjustment Increase"),$F150,IF(OR($E150="Issue",$E150="Adjustment Decrease"),-$F150,0))),"")</f>
        <v/>
      </c>
      <c r="H150" s="28" t="n"/>
      <c r="I150" s="31">
        <f>IFERROR(IF($C150="","",$G150*IF($H150="",INDEX('Amenity Inventory'!$H$6:$H$205,MATCH($C150,'Amenity Inventory'!$A$6:$A$205,0)),$H150)),"")</f>
        <v/>
      </c>
      <c r="J150" s="27" t="n"/>
      <c r="K150" s="27" t="n"/>
      <c r="L150" s="27" t="n"/>
      <c r="M150" s="27" t="n"/>
      <c r="N150" s="35" t="n"/>
    </row>
    <row r="151">
      <c r="A151" s="27" t="n"/>
      <c r="B151" s="33" t="n"/>
      <c r="C151" s="27" t="n"/>
      <c r="D151" s="32">
        <f>IFERROR(IF($C151="","",INDEX('Amenity Inventory'!$C$6:$C$205,MATCH($C151,'Amenity Inventory'!$A$6:$A$205,0))),"Amenity ID Not Found")</f>
        <v/>
      </c>
      <c r="E151" s="27" t="n"/>
      <c r="F151" s="29" t="n"/>
      <c r="G151" s="30">
        <f>IFERROR(IF(OR($C151="",$F151="",$E151=""),"",IF(OR($E151="Receipt",$E151="Adjustment Increase"),$F151,IF(OR($E151="Issue",$E151="Adjustment Decrease"),-$F151,0))),"")</f>
        <v/>
      </c>
      <c r="H151" s="28" t="n"/>
      <c r="I151" s="31">
        <f>IFERROR(IF($C151="","",$G151*IF($H151="",INDEX('Amenity Inventory'!$H$6:$H$205,MATCH($C151,'Amenity Inventory'!$A$6:$A$205,0)),$H151)),"")</f>
        <v/>
      </c>
      <c r="J151" s="27" t="n"/>
      <c r="K151" s="27" t="n"/>
      <c r="L151" s="27" t="n"/>
      <c r="M151" s="27" t="n"/>
      <c r="N151" s="35" t="n"/>
    </row>
    <row r="152">
      <c r="A152" s="27" t="n"/>
      <c r="B152" s="33" t="n"/>
      <c r="C152" s="27" t="n"/>
      <c r="D152" s="32">
        <f>IFERROR(IF($C152="","",INDEX('Amenity Inventory'!$C$6:$C$205,MATCH($C152,'Amenity Inventory'!$A$6:$A$205,0))),"Amenity ID Not Found")</f>
        <v/>
      </c>
      <c r="E152" s="27" t="n"/>
      <c r="F152" s="29" t="n"/>
      <c r="G152" s="30">
        <f>IFERROR(IF(OR($C152="",$F152="",$E152=""),"",IF(OR($E152="Receipt",$E152="Adjustment Increase"),$F152,IF(OR($E152="Issue",$E152="Adjustment Decrease"),-$F152,0))),"")</f>
        <v/>
      </c>
      <c r="H152" s="28" t="n"/>
      <c r="I152" s="31">
        <f>IFERROR(IF($C152="","",$G152*IF($H152="",INDEX('Amenity Inventory'!$H$6:$H$205,MATCH($C152,'Amenity Inventory'!$A$6:$A$205,0)),$H152)),"")</f>
        <v/>
      </c>
      <c r="J152" s="27" t="n"/>
      <c r="K152" s="27" t="n"/>
      <c r="L152" s="27" t="n"/>
      <c r="M152" s="27" t="n"/>
      <c r="N152" s="35" t="n"/>
    </row>
    <row r="153">
      <c r="A153" s="27" t="n"/>
      <c r="B153" s="33" t="n"/>
      <c r="C153" s="27" t="n"/>
      <c r="D153" s="32">
        <f>IFERROR(IF($C153="","",INDEX('Amenity Inventory'!$C$6:$C$205,MATCH($C153,'Amenity Inventory'!$A$6:$A$205,0))),"Amenity ID Not Found")</f>
        <v/>
      </c>
      <c r="E153" s="27" t="n"/>
      <c r="F153" s="29" t="n"/>
      <c r="G153" s="30">
        <f>IFERROR(IF(OR($C153="",$F153="",$E153=""),"",IF(OR($E153="Receipt",$E153="Adjustment Increase"),$F153,IF(OR($E153="Issue",$E153="Adjustment Decrease"),-$F153,0))),"")</f>
        <v/>
      </c>
      <c r="H153" s="28" t="n"/>
      <c r="I153" s="31">
        <f>IFERROR(IF($C153="","",$G153*IF($H153="",INDEX('Amenity Inventory'!$H$6:$H$205,MATCH($C153,'Amenity Inventory'!$A$6:$A$205,0)),$H153)),"")</f>
        <v/>
      </c>
      <c r="J153" s="27" t="n"/>
      <c r="K153" s="27" t="n"/>
      <c r="L153" s="27" t="n"/>
      <c r="M153" s="27" t="n"/>
      <c r="N153" s="35" t="n"/>
    </row>
    <row r="154">
      <c r="A154" s="27" t="n"/>
      <c r="B154" s="33" t="n"/>
      <c r="C154" s="27" t="n"/>
      <c r="D154" s="32">
        <f>IFERROR(IF($C154="","",INDEX('Amenity Inventory'!$C$6:$C$205,MATCH($C154,'Amenity Inventory'!$A$6:$A$205,0))),"Amenity ID Not Found")</f>
        <v/>
      </c>
      <c r="E154" s="27" t="n"/>
      <c r="F154" s="29" t="n"/>
      <c r="G154" s="30">
        <f>IFERROR(IF(OR($C154="",$F154="",$E154=""),"",IF(OR($E154="Receipt",$E154="Adjustment Increase"),$F154,IF(OR($E154="Issue",$E154="Adjustment Decrease"),-$F154,0))),"")</f>
        <v/>
      </c>
      <c r="H154" s="28" t="n"/>
      <c r="I154" s="31">
        <f>IFERROR(IF($C154="","",$G154*IF($H154="",INDEX('Amenity Inventory'!$H$6:$H$205,MATCH($C154,'Amenity Inventory'!$A$6:$A$205,0)),$H154)),"")</f>
        <v/>
      </c>
      <c r="J154" s="27" t="n"/>
      <c r="K154" s="27" t="n"/>
      <c r="L154" s="27" t="n"/>
      <c r="M154" s="27" t="n"/>
      <c r="N154" s="35" t="n"/>
    </row>
    <row r="155">
      <c r="A155" s="27" t="n"/>
      <c r="B155" s="33" t="n"/>
      <c r="C155" s="27" t="n"/>
      <c r="D155" s="32">
        <f>IFERROR(IF($C155="","",INDEX('Amenity Inventory'!$C$6:$C$205,MATCH($C155,'Amenity Inventory'!$A$6:$A$205,0))),"Amenity ID Not Found")</f>
        <v/>
      </c>
      <c r="E155" s="27" t="n"/>
      <c r="F155" s="29" t="n"/>
      <c r="G155" s="30">
        <f>IFERROR(IF(OR($C155="",$F155="",$E155=""),"",IF(OR($E155="Receipt",$E155="Adjustment Increase"),$F155,IF(OR($E155="Issue",$E155="Adjustment Decrease"),-$F155,0))),"")</f>
        <v/>
      </c>
      <c r="H155" s="28" t="n"/>
      <c r="I155" s="31">
        <f>IFERROR(IF($C155="","",$G155*IF($H155="",INDEX('Amenity Inventory'!$H$6:$H$205,MATCH($C155,'Amenity Inventory'!$A$6:$A$205,0)),$H155)),"")</f>
        <v/>
      </c>
      <c r="J155" s="27" t="n"/>
      <c r="K155" s="27" t="n"/>
      <c r="L155" s="27" t="n"/>
      <c r="M155" s="27" t="n"/>
      <c r="N155" s="35" t="n"/>
    </row>
    <row r="156">
      <c r="A156" s="27" t="n"/>
      <c r="B156" s="33" t="n"/>
      <c r="C156" s="27" t="n"/>
      <c r="D156" s="32">
        <f>IFERROR(IF($C156="","",INDEX('Amenity Inventory'!$C$6:$C$205,MATCH($C156,'Amenity Inventory'!$A$6:$A$205,0))),"Amenity ID Not Found")</f>
        <v/>
      </c>
      <c r="E156" s="27" t="n"/>
      <c r="F156" s="29" t="n"/>
      <c r="G156" s="30">
        <f>IFERROR(IF(OR($C156="",$F156="",$E156=""),"",IF(OR($E156="Receipt",$E156="Adjustment Increase"),$F156,IF(OR($E156="Issue",$E156="Adjustment Decrease"),-$F156,0))),"")</f>
        <v/>
      </c>
      <c r="H156" s="28" t="n"/>
      <c r="I156" s="31">
        <f>IFERROR(IF($C156="","",$G156*IF($H156="",INDEX('Amenity Inventory'!$H$6:$H$205,MATCH($C156,'Amenity Inventory'!$A$6:$A$205,0)),$H156)),"")</f>
        <v/>
      </c>
      <c r="J156" s="27" t="n"/>
      <c r="K156" s="27" t="n"/>
      <c r="L156" s="27" t="n"/>
      <c r="M156" s="27" t="n"/>
      <c r="N156" s="35" t="n"/>
    </row>
    <row r="157">
      <c r="A157" s="27" t="n"/>
      <c r="B157" s="33" t="n"/>
      <c r="C157" s="27" t="n"/>
      <c r="D157" s="32">
        <f>IFERROR(IF($C157="","",INDEX('Amenity Inventory'!$C$6:$C$205,MATCH($C157,'Amenity Inventory'!$A$6:$A$205,0))),"Amenity ID Not Found")</f>
        <v/>
      </c>
      <c r="E157" s="27" t="n"/>
      <c r="F157" s="29" t="n"/>
      <c r="G157" s="30">
        <f>IFERROR(IF(OR($C157="",$F157="",$E157=""),"",IF(OR($E157="Receipt",$E157="Adjustment Increase"),$F157,IF(OR($E157="Issue",$E157="Adjustment Decrease"),-$F157,0))),"")</f>
        <v/>
      </c>
      <c r="H157" s="28" t="n"/>
      <c r="I157" s="31">
        <f>IFERROR(IF($C157="","",$G157*IF($H157="",INDEX('Amenity Inventory'!$H$6:$H$205,MATCH($C157,'Amenity Inventory'!$A$6:$A$205,0)),$H157)),"")</f>
        <v/>
      </c>
      <c r="J157" s="27" t="n"/>
      <c r="K157" s="27" t="n"/>
      <c r="L157" s="27" t="n"/>
      <c r="M157" s="27" t="n"/>
      <c r="N157" s="35" t="n"/>
    </row>
    <row r="158">
      <c r="A158" s="27" t="n"/>
      <c r="B158" s="33" t="n"/>
      <c r="C158" s="27" t="n"/>
      <c r="D158" s="32">
        <f>IFERROR(IF($C158="","",INDEX('Amenity Inventory'!$C$6:$C$205,MATCH($C158,'Amenity Inventory'!$A$6:$A$205,0))),"Amenity ID Not Found")</f>
        <v/>
      </c>
      <c r="E158" s="27" t="n"/>
      <c r="F158" s="29" t="n"/>
      <c r="G158" s="30">
        <f>IFERROR(IF(OR($C158="",$F158="",$E158=""),"",IF(OR($E158="Receipt",$E158="Adjustment Increase"),$F158,IF(OR($E158="Issue",$E158="Adjustment Decrease"),-$F158,0))),"")</f>
        <v/>
      </c>
      <c r="H158" s="28" t="n"/>
      <c r="I158" s="31">
        <f>IFERROR(IF($C158="","",$G158*IF($H158="",INDEX('Amenity Inventory'!$H$6:$H$205,MATCH($C158,'Amenity Inventory'!$A$6:$A$205,0)),$H158)),"")</f>
        <v/>
      </c>
      <c r="J158" s="27" t="n"/>
      <c r="K158" s="27" t="n"/>
      <c r="L158" s="27" t="n"/>
      <c r="M158" s="27" t="n"/>
      <c r="N158" s="35" t="n"/>
    </row>
    <row r="159">
      <c r="A159" s="27" t="n"/>
      <c r="B159" s="33" t="n"/>
      <c r="C159" s="27" t="n"/>
      <c r="D159" s="32">
        <f>IFERROR(IF($C159="","",INDEX('Amenity Inventory'!$C$6:$C$205,MATCH($C159,'Amenity Inventory'!$A$6:$A$205,0))),"Amenity ID Not Found")</f>
        <v/>
      </c>
      <c r="E159" s="27" t="n"/>
      <c r="F159" s="29" t="n"/>
      <c r="G159" s="30">
        <f>IFERROR(IF(OR($C159="",$F159="",$E159=""),"",IF(OR($E159="Receipt",$E159="Adjustment Increase"),$F159,IF(OR($E159="Issue",$E159="Adjustment Decrease"),-$F159,0))),"")</f>
        <v/>
      </c>
      <c r="H159" s="28" t="n"/>
      <c r="I159" s="31">
        <f>IFERROR(IF($C159="","",$G159*IF($H159="",INDEX('Amenity Inventory'!$H$6:$H$205,MATCH($C159,'Amenity Inventory'!$A$6:$A$205,0)),$H159)),"")</f>
        <v/>
      </c>
      <c r="J159" s="27" t="n"/>
      <c r="K159" s="27" t="n"/>
      <c r="L159" s="27" t="n"/>
      <c r="M159" s="27" t="n"/>
      <c r="N159" s="35" t="n"/>
    </row>
    <row r="160">
      <c r="A160" s="27" t="n"/>
      <c r="B160" s="33" t="n"/>
      <c r="C160" s="27" t="n"/>
      <c r="D160" s="32">
        <f>IFERROR(IF($C160="","",INDEX('Amenity Inventory'!$C$6:$C$205,MATCH($C160,'Amenity Inventory'!$A$6:$A$205,0))),"Amenity ID Not Found")</f>
        <v/>
      </c>
      <c r="E160" s="27" t="n"/>
      <c r="F160" s="29" t="n"/>
      <c r="G160" s="30">
        <f>IFERROR(IF(OR($C160="",$F160="",$E160=""),"",IF(OR($E160="Receipt",$E160="Adjustment Increase"),$F160,IF(OR($E160="Issue",$E160="Adjustment Decrease"),-$F160,0))),"")</f>
        <v/>
      </c>
      <c r="H160" s="28" t="n"/>
      <c r="I160" s="31">
        <f>IFERROR(IF($C160="","",$G160*IF($H160="",INDEX('Amenity Inventory'!$H$6:$H$205,MATCH($C160,'Amenity Inventory'!$A$6:$A$205,0)),$H160)),"")</f>
        <v/>
      </c>
      <c r="J160" s="27" t="n"/>
      <c r="K160" s="27" t="n"/>
      <c r="L160" s="27" t="n"/>
      <c r="M160" s="27" t="n"/>
      <c r="N160" s="35" t="n"/>
    </row>
    <row r="161">
      <c r="A161" s="27" t="n"/>
      <c r="B161" s="33" t="n"/>
      <c r="C161" s="27" t="n"/>
      <c r="D161" s="32">
        <f>IFERROR(IF($C161="","",INDEX('Amenity Inventory'!$C$6:$C$205,MATCH($C161,'Amenity Inventory'!$A$6:$A$205,0))),"Amenity ID Not Found")</f>
        <v/>
      </c>
      <c r="E161" s="27" t="n"/>
      <c r="F161" s="29" t="n"/>
      <c r="G161" s="30">
        <f>IFERROR(IF(OR($C161="",$F161="",$E161=""),"",IF(OR($E161="Receipt",$E161="Adjustment Increase"),$F161,IF(OR($E161="Issue",$E161="Adjustment Decrease"),-$F161,0))),"")</f>
        <v/>
      </c>
      <c r="H161" s="28" t="n"/>
      <c r="I161" s="31">
        <f>IFERROR(IF($C161="","",$G161*IF($H161="",INDEX('Amenity Inventory'!$H$6:$H$205,MATCH($C161,'Amenity Inventory'!$A$6:$A$205,0)),$H161)),"")</f>
        <v/>
      </c>
      <c r="J161" s="27" t="n"/>
      <c r="K161" s="27" t="n"/>
      <c r="L161" s="27" t="n"/>
      <c r="M161" s="27" t="n"/>
      <c r="N161" s="35" t="n"/>
    </row>
    <row r="162">
      <c r="A162" s="27" t="n"/>
      <c r="B162" s="33" t="n"/>
      <c r="C162" s="27" t="n"/>
      <c r="D162" s="32">
        <f>IFERROR(IF($C162="","",INDEX('Amenity Inventory'!$C$6:$C$205,MATCH($C162,'Amenity Inventory'!$A$6:$A$205,0))),"Amenity ID Not Found")</f>
        <v/>
      </c>
      <c r="E162" s="27" t="n"/>
      <c r="F162" s="29" t="n"/>
      <c r="G162" s="30">
        <f>IFERROR(IF(OR($C162="",$F162="",$E162=""),"",IF(OR($E162="Receipt",$E162="Adjustment Increase"),$F162,IF(OR($E162="Issue",$E162="Adjustment Decrease"),-$F162,0))),"")</f>
        <v/>
      </c>
      <c r="H162" s="28" t="n"/>
      <c r="I162" s="31">
        <f>IFERROR(IF($C162="","",$G162*IF($H162="",INDEX('Amenity Inventory'!$H$6:$H$205,MATCH($C162,'Amenity Inventory'!$A$6:$A$205,0)),$H162)),"")</f>
        <v/>
      </c>
      <c r="J162" s="27" t="n"/>
      <c r="K162" s="27" t="n"/>
      <c r="L162" s="27" t="n"/>
      <c r="M162" s="27" t="n"/>
      <c r="N162" s="35" t="n"/>
    </row>
    <row r="163">
      <c r="A163" s="27" t="n"/>
      <c r="B163" s="33" t="n"/>
      <c r="C163" s="27" t="n"/>
      <c r="D163" s="32">
        <f>IFERROR(IF($C163="","",INDEX('Amenity Inventory'!$C$6:$C$205,MATCH($C163,'Amenity Inventory'!$A$6:$A$205,0))),"Amenity ID Not Found")</f>
        <v/>
      </c>
      <c r="E163" s="27" t="n"/>
      <c r="F163" s="29" t="n"/>
      <c r="G163" s="30">
        <f>IFERROR(IF(OR($C163="",$F163="",$E163=""),"",IF(OR($E163="Receipt",$E163="Adjustment Increase"),$F163,IF(OR($E163="Issue",$E163="Adjustment Decrease"),-$F163,0))),"")</f>
        <v/>
      </c>
      <c r="H163" s="28" t="n"/>
      <c r="I163" s="31">
        <f>IFERROR(IF($C163="","",$G163*IF($H163="",INDEX('Amenity Inventory'!$H$6:$H$205,MATCH($C163,'Amenity Inventory'!$A$6:$A$205,0)),$H163)),"")</f>
        <v/>
      </c>
      <c r="J163" s="27" t="n"/>
      <c r="K163" s="27" t="n"/>
      <c r="L163" s="27" t="n"/>
      <c r="M163" s="27" t="n"/>
      <c r="N163" s="35" t="n"/>
    </row>
    <row r="164">
      <c r="A164" s="27" t="n"/>
      <c r="B164" s="33" t="n"/>
      <c r="C164" s="27" t="n"/>
      <c r="D164" s="32">
        <f>IFERROR(IF($C164="","",INDEX('Amenity Inventory'!$C$6:$C$205,MATCH($C164,'Amenity Inventory'!$A$6:$A$205,0))),"Amenity ID Not Found")</f>
        <v/>
      </c>
      <c r="E164" s="27" t="n"/>
      <c r="F164" s="29" t="n"/>
      <c r="G164" s="30">
        <f>IFERROR(IF(OR($C164="",$F164="",$E164=""),"",IF(OR($E164="Receipt",$E164="Adjustment Increase"),$F164,IF(OR($E164="Issue",$E164="Adjustment Decrease"),-$F164,0))),"")</f>
        <v/>
      </c>
      <c r="H164" s="28" t="n"/>
      <c r="I164" s="31">
        <f>IFERROR(IF($C164="","",$G164*IF($H164="",INDEX('Amenity Inventory'!$H$6:$H$205,MATCH($C164,'Amenity Inventory'!$A$6:$A$205,0)),$H164)),"")</f>
        <v/>
      </c>
      <c r="J164" s="27" t="n"/>
      <c r="K164" s="27" t="n"/>
      <c r="L164" s="27" t="n"/>
      <c r="M164" s="27" t="n"/>
      <c r="N164" s="35" t="n"/>
    </row>
    <row r="165">
      <c r="A165" s="27" t="n"/>
      <c r="B165" s="33" t="n"/>
      <c r="C165" s="27" t="n"/>
      <c r="D165" s="32">
        <f>IFERROR(IF($C165="","",INDEX('Amenity Inventory'!$C$6:$C$205,MATCH($C165,'Amenity Inventory'!$A$6:$A$205,0))),"Amenity ID Not Found")</f>
        <v/>
      </c>
      <c r="E165" s="27" t="n"/>
      <c r="F165" s="29" t="n"/>
      <c r="G165" s="30">
        <f>IFERROR(IF(OR($C165="",$F165="",$E165=""),"",IF(OR($E165="Receipt",$E165="Adjustment Increase"),$F165,IF(OR($E165="Issue",$E165="Adjustment Decrease"),-$F165,0))),"")</f>
        <v/>
      </c>
      <c r="H165" s="28" t="n"/>
      <c r="I165" s="31">
        <f>IFERROR(IF($C165="","",$G165*IF($H165="",INDEX('Amenity Inventory'!$H$6:$H$205,MATCH($C165,'Amenity Inventory'!$A$6:$A$205,0)),$H165)),"")</f>
        <v/>
      </c>
      <c r="J165" s="27" t="n"/>
      <c r="K165" s="27" t="n"/>
      <c r="L165" s="27" t="n"/>
      <c r="M165" s="27" t="n"/>
      <c r="N165" s="35" t="n"/>
    </row>
    <row r="166">
      <c r="A166" s="27" t="n"/>
      <c r="B166" s="33" t="n"/>
      <c r="C166" s="27" t="n"/>
      <c r="D166" s="32">
        <f>IFERROR(IF($C166="","",INDEX('Amenity Inventory'!$C$6:$C$205,MATCH($C166,'Amenity Inventory'!$A$6:$A$205,0))),"Amenity ID Not Found")</f>
        <v/>
      </c>
      <c r="E166" s="27" t="n"/>
      <c r="F166" s="29" t="n"/>
      <c r="G166" s="30">
        <f>IFERROR(IF(OR($C166="",$F166="",$E166=""),"",IF(OR($E166="Receipt",$E166="Adjustment Increase"),$F166,IF(OR($E166="Issue",$E166="Adjustment Decrease"),-$F166,0))),"")</f>
        <v/>
      </c>
      <c r="H166" s="28" t="n"/>
      <c r="I166" s="31">
        <f>IFERROR(IF($C166="","",$G166*IF($H166="",INDEX('Amenity Inventory'!$H$6:$H$205,MATCH($C166,'Amenity Inventory'!$A$6:$A$205,0)),$H166)),"")</f>
        <v/>
      </c>
      <c r="J166" s="27" t="n"/>
      <c r="K166" s="27" t="n"/>
      <c r="L166" s="27" t="n"/>
      <c r="M166" s="27" t="n"/>
      <c r="N166" s="35" t="n"/>
    </row>
    <row r="167">
      <c r="A167" s="27" t="n"/>
      <c r="B167" s="33" t="n"/>
      <c r="C167" s="27" t="n"/>
      <c r="D167" s="32">
        <f>IFERROR(IF($C167="","",INDEX('Amenity Inventory'!$C$6:$C$205,MATCH($C167,'Amenity Inventory'!$A$6:$A$205,0))),"Amenity ID Not Found")</f>
        <v/>
      </c>
      <c r="E167" s="27" t="n"/>
      <c r="F167" s="29" t="n"/>
      <c r="G167" s="30">
        <f>IFERROR(IF(OR($C167="",$F167="",$E167=""),"",IF(OR($E167="Receipt",$E167="Adjustment Increase"),$F167,IF(OR($E167="Issue",$E167="Adjustment Decrease"),-$F167,0))),"")</f>
        <v/>
      </c>
      <c r="H167" s="28" t="n"/>
      <c r="I167" s="31">
        <f>IFERROR(IF($C167="","",$G167*IF($H167="",INDEX('Amenity Inventory'!$H$6:$H$205,MATCH($C167,'Amenity Inventory'!$A$6:$A$205,0)),$H167)),"")</f>
        <v/>
      </c>
      <c r="J167" s="27" t="n"/>
      <c r="K167" s="27" t="n"/>
      <c r="L167" s="27" t="n"/>
      <c r="M167" s="27" t="n"/>
      <c r="N167" s="35" t="n"/>
    </row>
    <row r="168">
      <c r="A168" s="27" t="n"/>
      <c r="B168" s="33" t="n"/>
      <c r="C168" s="27" t="n"/>
      <c r="D168" s="32">
        <f>IFERROR(IF($C168="","",INDEX('Amenity Inventory'!$C$6:$C$205,MATCH($C168,'Amenity Inventory'!$A$6:$A$205,0))),"Amenity ID Not Found")</f>
        <v/>
      </c>
      <c r="E168" s="27" t="n"/>
      <c r="F168" s="29" t="n"/>
      <c r="G168" s="30">
        <f>IFERROR(IF(OR($C168="",$F168="",$E168=""),"",IF(OR($E168="Receipt",$E168="Adjustment Increase"),$F168,IF(OR($E168="Issue",$E168="Adjustment Decrease"),-$F168,0))),"")</f>
        <v/>
      </c>
      <c r="H168" s="28" t="n"/>
      <c r="I168" s="31">
        <f>IFERROR(IF($C168="","",$G168*IF($H168="",INDEX('Amenity Inventory'!$H$6:$H$205,MATCH($C168,'Amenity Inventory'!$A$6:$A$205,0)),$H168)),"")</f>
        <v/>
      </c>
      <c r="J168" s="27" t="n"/>
      <c r="K168" s="27" t="n"/>
      <c r="L168" s="27" t="n"/>
      <c r="M168" s="27" t="n"/>
      <c r="N168" s="35" t="n"/>
    </row>
    <row r="169">
      <c r="A169" s="27" t="n"/>
      <c r="B169" s="33" t="n"/>
      <c r="C169" s="27" t="n"/>
      <c r="D169" s="32">
        <f>IFERROR(IF($C169="","",INDEX('Amenity Inventory'!$C$6:$C$205,MATCH($C169,'Amenity Inventory'!$A$6:$A$205,0))),"Amenity ID Not Found")</f>
        <v/>
      </c>
      <c r="E169" s="27" t="n"/>
      <c r="F169" s="29" t="n"/>
      <c r="G169" s="30">
        <f>IFERROR(IF(OR($C169="",$F169="",$E169=""),"",IF(OR($E169="Receipt",$E169="Adjustment Increase"),$F169,IF(OR($E169="Issue",$E169="Adjustment Decrease"),-$F169,0))),"")</f>
        <v/>
      </c>
      <c r="H169" s="28" t="n"/>
      <c r="I169" s="31">
        <f>IFERROR(IF($C169="","",$G169*IF($H169="",INDEX('Amenity Inventory'!$H$6:$H$205,MATCH($C169,'Amenity Inventory'!$A$6:$A$205,0)),$H169)),"")</f>
        <v/>
      </c>
      <c r="J169" s="27" t="n"/>
      <c r="K169" s="27" t="n"/>
      <c r="L169" s="27" t="n"/>
      <c r="M169" s="27" t="n"/>
      <c r="N169" s="35" t="n"/>
    </row>
    <row r="170">
      <c r="A170" s="27" t="n"/>
      <c r="B170" s="33" t="n"/>
      <c r="C170" s="27" t="n"/>
      <c r="D170" s="32">
        <f>IFERROR(IF($C170="","",INDEX('Amenity Inventory'!$C$6:$C$205,MATCH($C170,'Amenity Inventory'!$A$6:$A$205,0))),"Amenity ID Not Found")</f>
        <v/>
      </c>
      <c r="E170" s="27" t="n"/>
      <c r="F170" s="29" t="n"/>
      <c r="G170" s="30">
        <f>IFERROR(IF(OR($C170="",$F170="",$E170=""),"",IF(OR($E170="Receipt",$E170="Adjustment Increase"),$F170,IF(OR($E170="Issue",$E170="Adjustment Decrease"),-$F170,0))),"")</f>
        <v/>
      </c>
      <c r="H170" s="28" t="n"/>
      <c r="I170" s="31">
        <f>IFERROR(IF($C170="","",$G170*IF($H170="",INDEX('Amenity Inventory'!$H$6:$H$205,MATCH($C170,'Amenity Inventory'!$A$6:$A$205,0)),$H170)),"")</f>
        <v/>
      </c>
      <c r="J170" s="27" t="n"/>
      <c r="K170" s="27" t="n"/>
      <c r="L170" s="27" t="n"/>
      <c r="M170" s="27" t="n"/>
      <c r="N170" s="35" t="n"/>
    </row>
    <row r="171">
      <c r="A171" s="27" t="n"/>
      <c r="B171" s="33" t="n"/>
      <c r="C171" s="27" t="n"/>
      <c r="D171" s="32">
        <f>IFERROR(IF($C171="","",INDEX('Amenity Inventory'!$C$6:$C$205,MATCH($C171,'Amenity Inventory'!$A$6:$A$205,0))),"Amenity ID Not Found")</f>
        <v/>
      </c>
      <c r="E171" s="27" t="n"/>
      <c r="F171" s="29" t="n"/>
      <c r="G171" s="30">
        <f>IFERROR(IF(OR($C171="",$F171="",$E171=""),"",IF(OR($E171="Receipt",$E171="Adjustment Increase"),$F171,IF(OR($E171="Issue",$E171="Adjustment Decrease"),-$F171,0))),"")</f>
        <v/>
      </c>
      <c r="H171" s="28" t="n"/>
      <c r="I171" s="31">
        <f>IFERROR(IF($C171="","",$G171*IF($H171="",INDEX('Amenity Inventory'!$H$6:$H$205,MATCH($C171,'Amenity Inventory'!$A$6:$A$205,0)),$H171)),"")</f>
        <v/>
      </c>
      <c r="J171" s="27" t="n"/>
      <c r="K171" s="27" t="n"/>
      <c r="L171" s="27" t="n"/>
      <c r="M171" s="27" t="n"/>
      <c r="N171" s="35" t="n"/>
    </row>
    <row r="172">
      <c r="A172" s="27" t="n"/>
      <c r="B172" s="33" t="n"/>
      <c r="C172" s="27" t="n"/>
      <c r="D172" s="32">
        <f>IFERROR(IF($C172="","",INDEX('Amenity Inventory'!$C$6:$C$205,MATCH($C172,'Amenity Inventory'!$A$6:$A$205,0))),"Amenity ID Not Found")</f>
        <v/>
      </c>
      <c r="E172" s="27" t="n"/>
      <c r="F172" s="29" t="n"/>
      <c r="G172" s="30">
        <f>IFERROR(IF(OR($C172="",$F172="",$E172=""),"",IF(OR($E172="Receipt",$E172="Adjustment Increase"),$F172,IF(OR($E172="Issue",$E172="Adjustment Decrease"),-$F172,0))),"")</f>
        <v/>
      </c>
      <c r="H172" s="28" t="n"/>
      <c r="I172" s="31">
        <f>IFERROR(IF($C172="","",$G172*IF($H172="",INDEX('Amenity Inventory'!$H$6:$H$205,MATCH($C172,'Amenity Inventory'!$A$6:$A$205,0)),$H172)),"")</f>
        <v/>
      </c>
      <c r="J172" s="27" t="n"/>
      <c r="K172" s="27" t="n"/>
      <c r="L172" s="27" t="n"/>
      <c r="M172" s="27" t="n"/>
      <c r="N172" s="35" t="n"/>
    </row>
    <row r="173">
      <c r="A173" s="27" t="n"/>
      <c r="B173" s="33" t="n"/>
      <c r="C173" s="27" t="n"/>
      <c r="D173" s="32">
        <f>IFERROR(IF($C173="","",INDEX('Amenity Inventory'!$C$6:$C$205,MATCH($C173,'Amenity Inventory'!$A$6:$A$205,0))),"Amenity ID Not Found")</f>
        <v/>
      </c>
      <c r="E173" s="27" t="n"/>
      <c r="F173" s="29" t="n"/>
      <c r="G173" s="30">
        <f>IFERROR(IF(OR($C173="",$F173="",$E173=""),"",IF(OR($E173="Receipt",$E173="Adjustment Increase"),$F173,IF(OR($E173="Issue",$E173="Adjustment Decrease"),-$F173,0))),"")</f>
        <v/>
      </c>
      <c r="H173" s="28" t="n"/>
      <c r="I173" s="31">
        <f>IFERROR(IF($C173="","",$G173*IF($H173="",INDEX('Amenity Inventory'!$H$6:$H$205,MATCH($C173,'Amenity Inventory'!$A$6:$A$205,0)),$H173)),"")</f>
        <v/>
      </c>
      <c r="J173" s="27" t="n"/>
      <c r="K173" s="27" t="n"/>
      <c r="L173" s="27" t="n"/>
      <c r="M173" s="27" t="n"/>
      <c r="N173" s="35" t="n"/>
    </row>
    <row r="174">
      <c r="A174" s="27" t="n"/>
      <c r="B174" s="33" t="n"/>
      <c r="C174" s="27" t="n"/>
      <c r="D174" s="32">
        <f>IFERROR(IF($C174="","",INDEX('Amenity Inventory'!$C$6:$C$205,MATCH($C174,'Amenity Inventory'!$A$6:$A$205,0))),"Amenity ID Not Found")</f>
        <v/>
      </c>
      <c r="E174" s="27" t="n"/>
      <c r="F174" s="29" t="n"/>
      <c r="G174" s="30">
        <f>IFERROR(IF(OR($C174="",$F174="",$E174=""),"",IF(OR($E174="Receipt",$E174="Adjustment Increase"),$F174,IF(OR($E174="Issue",$E174="Adjustment Decrease"),-$F174,0))),"")</f>
        <v/>
      </c>
      <c r="H174" s="28" t="n"/>
      <c r="I174" s="31">
        <f>IFERROR(IF($C174="","",$G174*IF($H174="",INDEX('Amenity Inventory'!$H$6:$H$205,MATCH($C174,'Amenity Inventory'!$A$6:$A$205,0)),$H174)),"")</f>
        <v/>
      </c>
      <c r="J174" s="27" t="n"/>
      <c r="K174" s="27" t="n"/>
      <c r="L174" s="27" t="n"/>
      <c r="M174" s="27" t="n"/>
      <c r="N174" s="35" t="n"/>
    </row>
    <row r="175">
      <c r="A175" s="27" t="n"/>
      <c r="B175" s="33" t="n"/>
      <c r="C175" s="27" t="n"/>
      <c r="D175" s="32">
        <f>IFERROR(IF($C175="","",INDEX('Amenity Inventory'!$C$6:$C$205,MATCH($C175,'Amenity Inventory'!$A$6:$A$205,0))),"Amenity ID Not Found")</f>
        <v/>
      </c>
      <c r="E175" s="27" t="n"/>
      <c r="F175" s="29" t="n"/>
      <c r="G175" s="30">
        <f>IFERROR(IF(OR($C175="",$F175="",$E175=""),"",IF(OR($E175="Receipt",$E175="Adjustment Increase"),$F175,IF(OR($E175="Issue",$E175="Adjustment Decrease"),-$F175,0))),"")</f>
        <v/>
      </c>
      <c r="H175" s="28" t="n"/>
      <c r="I175" s="31">
        <f>IFERROR(IF($C175="","",$G175*IF($H175="",INDEX('Amenity Inventory'!$H$6:$H$205,MATCH($C175,'Amenity Inventory'!$A$6:$A$205,0)),$H175)),"")</f>
        <v/>
      </c>
      <c r="J175" s="27" t="n"/>
      <c r="K175" s="27" t="n"/>
      <c r="L175" s="27" t="n"/>
      <c r="M175" s="27" t="n"/>
      <c r="N175" s="35" t="n"/>
    </row>
    <row r="176">
      <c r="A176" s="27" t="n"/>
      <c r="B176" s="33" t="n"/>
      <c r="C176" s="27" t="n"/>
      <c r="D176" s="32">
        <f>IFERROR(IF($C176="","",INDEX('Amenity Inventory'!$C$6:$C$205,MATCH($C176,'Amenity Inventory'!$A$6:$A$205,0))),"Amenity ID Not Found")</f>
        <v/>
      </c>
      <c r="E176" s="27" t="n"/>
      <c r="F176" s="29" t="n"/>
      <c r="G176" s="30">
        <f>IFERROR(IF(OR($C176="",$F176="",$E176=""),"",IF(OR($E176="Receipt",$E176="Adjustment Increase"),$F176,IF(OR($E176="Issue",$E176="Adjustment Decrease"),-$F176,0))),"")</f>
        <v/>
      </c>
      <c r="H176" s="28" t="n"/>
      <c r="I176" s="31">
        <f>IFERROR(IF($C176="","",$G176*IF($H176="",INDEX('Amenity Inventory'!$H$6:$H$205,MATCH($C176,'Amenity Inventory'!$A$6:$A$205,0)),$H176)),"")</f>
        <v/>
      </c>
      <c r="J176" s="27" t="n"/>
      <c r="K176" s="27" t="n"/>
      <c r="L176" s="27" t="n"/>
      <c r="M176" s="27" t="n"/>
      <c r="N176" s="35" t="n"/>
    </row>
    <row r="177">
      <c r="A177" s="27" t="n"/>
      <c r="B177" s="33" t="n"/>
      <c r="C177" s="27" t="n"/>
      <c r="D177" s="32">
        <f>IFERROR(IF($C177="","",INDEX('Amenity Inventory'!$C$6:$C$205,MATCH($C177,'Amenity Inventory'!$A$6:$A$205,0))),"Amenity ID Not Found")</f>
        <v/>
      </c>
      <c r="E177" s="27" t="n"/>
      <c r="F177" s="29" t="n"/>
      <c r="G177" s="30">
        <f>IFERROR(IF(OR($C177="",$F177="",$E177=""),"",IF(OR($E177="Receipt",$E177="Adjustment Increase"),$F177,IF(OR($E177="Issue",$E177="Adjustment Decrease"),-$F177,0))),"")</f>
        <v/>
      </c>
      <c r="H177" s="28" t="n"/>
      <c r="I177" s="31">
        <f>IFERROR(IF($C177="","",$G177*IF($H177="",INDEX('Amenity Inventory'!$H$6:$H$205,MATCH($C177,'Amenity Inventory'!$A$6:$A$205,0)),$H177)),"")</f>
        <v/>
      </c>
      <c r="J177" s="27" t="n"/>
      <c r="K177" s="27" t="n"/>
      <c r="L177" s="27" t="n"/>
      <c r="M177" s="27" t="n"/>
      <c r="N177" s="35" t="n"/>
    </row>
    <row r="178">
      <c r="A178" s="27" t="n"/>
      <c r="B178" s="33" t="n"/>
      <c r="C178" s="27" t="n"/>
      <c r="D178" s="32">
        <f>IFERROR(IF($C178="","",INDEX('Amenity Inventory'!$C$6:$C$205,MATCH($C178,'Amenity Inventory'!$A$6:$A$205,0))),"Amenity ID Not Found")</f>
        <v/>
      </c>
      <c r="E178" s="27" t="n"/>
      <c r="F178" s="29" t="n"/>
      <c r="G178" s="30">
        <f>IFERROR(IF(OR($C178="",$F178="",$E178=""),"",IF(OR($E178="Receipt",$E178="Adjustment Increase"),$F178,IF(OR($E178="Issue",$E178="Adjustment Decrease"),-$F178,0))),"")</f>
        <v/>
      </c>
      <c r="H178" s="28" t="n"/>
      <c r="I178" s="31">
        <f>IFERROR(IF($C178="","",$G178*IF($H178="",INDEX('Amenity Inventory'!$H$6:$H$205,MATCH($C178,'Amenity Inventory'!$A$6:$A$205,0)),$H178)),"")</f>
        <v/>
      </c>
      <c r="J178" s="27" t="n"/>
      <c r="K178" s="27" t="n"/>
      <c r="L178" s="27" t="n"/>
      <c r="M178" s="27" t="n"/>
      <c r="N178" s="35" t="n"/>
    </row>
    <row r="179">
      <c r="A179" s="27" t="n"/>
      <c r="B179" s="33" t="n"/>
      <c r="C179" s="27" t="n"/>
      <c r="D179" s="32">
        <f>IFERROR(IF($C179="","",INDEX('Amenity Inventory'!$C$6:$C$205,MATCH($C179,'Amenity Inventory'!$A$6:$A$205,0))),"Amenity ID Not Found")</f>
        <v/>
      </c>
      <c r="E179" s="27" t="n"/>
      <c r="F179" s="29" t="n"/>
      <c r="G179" s="30">
        <f>IFERROR(IF(OR($C179="",$F179="",$E179=""),"",IF(OR($E179="Receipt",$E179="Adjustment Increase"),$F179,IF(OR($E179="Issue",$E179="Adjustment Decrease"),-$F179,0))),"")</f>
        <v/>
      </c>
      <c r="H179" s="28" t="n"/>
      <c r="I179" s="31">
        <f>IFERROR(IF($C179="","",$G179*IF($H179="",INDEX('Amenity Inventory'!$H$6:$H$205,MATCH($C179,'Amenity Inventory'!$A$6:$A$205,0)),$H179)),"")</f>
        <v/>
      </c>
      <c r="J179" s="27" t="n"/>
      <c r="K179" s="27" t="n"/>
      <c r="L179" s="27" t="n"/>
      <c r="M179" s="27" t="n"/>
      <c r="N179" s="35" t="n"/>
    </row>
    <row r="180">
      <c r="A180" s="27" t="n"/>
      <c r="B180" s="33" t="n"/>
      <c r="C180" s="27" t="n"/>
      <c r="D180" s="32">
        <f>IFERROR(IF($C180="","",INDEX('Amenity Inventory'!$C$6:$C$205,MATCH($C180,'Amenity Inventory'!$A$6:$A$205,0))),"Amenity ID Not Found")</f>
        <v/>
      </c>
      <c r="E180" s="27" t="n"/>
      <c r="F180" s="29" t="n"/>
      <c r="G180" s="30">
        <f>IFERROR(IF(OR($C180="",$F180="",$E180=""),"",IF(OR($E180="Receipt",$E180="Adjustment Increase"),$F180,IF(OR($E180="Issue",$E180="Adjustment Decrease"),-$F180,0))),"")</f>
        <v/>
      </c>
      <c r="H180" s="28" t="n"/>
      <c r="I180" s="31">
        <f>IFERROR(IF($C180="","",$G180*IF($H180="",INDEX('Amenity Inventory'!$H$6:$H$205,MATCH($C180,'Amenity Inventory'!$A$6:$A$205,0)),$H180)),"")</f>
        <v/>
      </c>
      <c r="J180" s="27" t="n"/>
      <c r="K180" s="27" t="n"/>
      <c r="L180" s="27" t="n"/>
      <c r="M180" s="27" t="n"/>
      <c r="N180" s="35" t="n"/>
    </row>
    <row r="181">
      <c r="A181" s="27" t="n"/>
      <c r="B181" s="33" t="n"/>
      <c r="C181" s="27" t="n"/>
      <c r="D181" s="32">
        <f>IFERROR(IF($C181="","",INDEX('Amenity Inventory'!$C$6:$C$205,MATCH($C181,'Amenity Inventory'!$A$6:$A$205,0))),"Amenity ID Not Found")</f>
        <v/>
      </c>
      <c r="E181" s="27" t="n"/>
      <c r="F181" s="29" t="n"/>
      <c r="G181" s="30">
        <f>IFERROR(IF(OR($C181="",$F181="",$E181=""),"",IF(OR($E181="Receipt",$E181="Adjustment Increase"),$F181,IF(OR($E181="Issue",$E181="Adjustment Decrease"),-$F181,0))),"")</f>
        <v/>
      </c>
      <c r="H181" s="28" t="n"/>
      <c r="I181" s="31">
        <f>IFERROR(IF($C181="","",$G181*IF($H181="",INDEX('Amenity Inventory'!$H$6:$H$205,MATCH($C181,'Amenity Inventory'!$A$6:$A$205,0)),$H181)),"")</f>
        <v/>
      </c>
      <c r="J181" s="27" t="n"/>
      <c r="K181" s="27" t="n"/>
      <c r="L181" s="27" t="n"/>
      <c r="M181" s="27" t="n"/>
      <c r="N181" s="35" t="n"/>
    </row>
    <row r="182">
      <c r="A182" s="27" t="n"/>
      <c r="B182" s="33" t="n"/>
      <c r="C182" s="27" t="n"/>
      <c r="D182" s="32">
        <f>IFERROR(IF($C182="","",INDEX('Amenity Inventory'!$C$6:$C$205,MATCH($C182,'Amenity Inventory'!$A$6:$A$205,0))),"Amenity ID Not Found")</f>
        <v/>
      </c>
      <c r="E182" s="27" t="n"/>
      <c r="F182" s="29" t="n"/>
      <c r="G182" s="30">
        <f>IFERROR(IF(OR($C182="",$F182="",$E182=""),"",IF(OR($E182="Receipt",$E182="Adjustment Increase"),$F182,IF(OR($E182="Issue",$E182="Adjustment Decrease"),-$F182,0))),"")</f>
        <v/>
      </c>
      <c r="H182" s="28" t="n"/>
      <c r="I182" s="31">
        <f>IFERROR(IF($C182="","",$G182*IF($H182="",INDEX('Amenity Inventory'!$H$6:$H$205,MATCH($C182,'Amenity Inventory'!$A$6:$A$205,0)),$H182)),"")</f>
        <v/>
      </c>
      <c r="J182" s="27" t="n"/>
      <c r="K182" s="27" t="n"/>
      <c r="L182" s="27" t="n"/>
      <c r="M182" s="27" t="n"/>
      <c r="N182" s="35" t="n"/>
    </row>
    <row r="183">
      <c r="A183" s="27" t="n"/>
      <c r="B183" s="33" t="n"/>
      <c r="C183" s="27" t="n"/>
      <c r="D183" s="32">
        <f>IFERROR(IF($C183="","",INDEX('Amenity Inventory'!$C$6:$C$205,MATCH($C183,'Amenity Inventory'!$A$6:$A$205,0))),"Amenity ID Not Found")</f>
        <v/>
      </c>
      <c r="E183" s="27" t="n"/>
      <c r="F183" s="29" t="n"/>
      <c r="G183" s="30">
        <f>IFERROR(IF(OR($C183="",$F183="",$E183=""),"",IF(OR($E183="Receipt",$E183="Adjustment Increase"),$F183,IF(OR($E183="Issue",$E183="Adjustment Decrease"),-$F183,0))),"")</f>
        <v/>
      </c>
      <c r="H183" s="28" t="n"/>
      <c r="I183" s="31">
        <f>IFERROR(IF($C183="","",$G183*IF($H183="",INDEX('Amenity Inventory'!$H$6:$H$205,MATCH($C183,'Amenity Inventory'!$A$6:$A$205,0)),$H183)),"")</f>
        <v/>
      </c>
      <c r="J183" s="27" t="n"/>
      <c r="K183" s="27" t="n"/>
      <c r="L183" s="27" t="n"/>
      <c r="M183" s="27" t="n"/>
      <c r="N183" s="35" t="n"/>
    </row>
    <row r="184">
      <c r="A184" s="27" t="n"/>
      <c r="B184" s="33" t="n"/>
      <c r="C184" s="27" t="n"/>
      <c r="D184" s="32">
        <f>IFERROR(IF($C184="","",INDEX('Amenity Inventory'!$C$6:$C$205,MATCH($C184,'Amenity Inventory'!$A$6:$A$205,0))),"Amenity ID Not Found")</f>
        <v/>
      </c>
      <c r="E184" s="27" t="n"/>
      <c r="F184" s="29" t="n"/>
      <c r="G184" s="30">
        <f>IFERROR(IF(OR($C184="",$F184="",$E184=""),"",IF(OR($E184="Receipt",$E184="Adjustment Increase"),$F184,IF(OR($E184="Issue",$E184="Adjustment Decrease"),-$F184,0))),"")</f>
        <v/>
      </c>
      <c r="H184" s="28" t="n"/>
      <c r="I184" s="31">
        <f>IFERROR(IF($C184="","",$G184*IF($H184="",INDEX('Amenity Inventory'!$H$6:$H$205,MATCH($C184,'Amenity Inventory'!$A$6:$A$205,0)),$H184)),"")</f>
        <v/>
      </c>
      <c r="J184" s="27" t="n"/>
      <c r="K184" s="27" t="n"/>
      <c r="L184" s="27" t="n"/>
      <c r="M184" s="27" t="n"/>
      <c r="N184" s="35" t="n"/>
    </row>
    <row r="185">
      <c r="A185" s="27" t="n"/>
      <c r="B185" s="33" t="n"/>
      <c r="C185" s="27" t="n"/>
      <c r="D185" s="32">
        <f>IFERROR(IF($C185="","",INDEX('Amenity Inventory'!$C$6:$C$205,MATCH($C185,'Amenity Inventory'!$A$6:$A$205,0))),"Amenity ID Not Found")</f>
        <v/>
      </c>
      <c r="E185" s="27" t="n"/>
      <c r="F185" s="29" t="n"/>
      <c r="G185" s="30">
        <f>IFERROR(IF(OR($C185="",$F185="",$E185=""),"",IF(OR($E185="Receipt",$E185="Adjustment Increase"),$F185,IF(OR($E185="Issue",$E185="Adjustment Decrease"),-$F185,0))),"")</f>
        <v/>
      </c>
      <c r="H185" s="28" t="n"/>
      <c r="I185" s="31">
        <f>IFERROR(IF($C185="","",$G185*IF($H185="",INDEX('Amenity Inventory'!$H$6:$H$205,MATCH($C185,'Amenity Inventory'!$A$6:$A$205,0)),$H185)),"")</f>
        <v/>
      </c>
      <c r="J185" s="27" t="n"/>
      <c r="K185" s="27" t="n"/>
      <c r="L185" s="27" t="n"/>
      <c r="M185" s="27" t="n"/>
      <c r="N185" s="35" t="n"/>
    </row>
    <row r="186">
      <c r="A186" s="27" t="n"/>
      <c r="B186" s="33" t="n"/>
      <c r="C186" s="27" t="n"/>
      <c r="D186" s="32">
        <f>IFERROR(IF($C186="","",INDEX('Amenity Inventory'!$C$6:$C$205,MATCH($C186,'Amenity Inventory'!$A$6:$A$205,0))),"Amenity ID Not Found")</f>
        <v/>
      </c>
      <c r="E186" s="27" t="n"/>
      <c r="F186" s="29" t="n"/>
      <c r="G186" s="30">
        <f>IFERROR(IF(OR($C186="",$F186="",$E186=""),"",IF(OR($E186="Receipt",$E186="Adjustment Increase"),$F186,IF(OR($E186="Issue",$E186="Adjustment Decrease"),-$F186,0))),"")</f>
        <v/>
      </c>
      <c r="H186" s="28" t="n"/>
      <c r="I186" s="31">
        <f>IFERROR(IF($C186="","",$G186*IF($H186="",INDEX('Amenity Inventory'!$H$6:$H$205,MATCH($C186,'Amenity Inventory'!$A$6:$A$205,0)),$H186)),"")</f>
        <v/>
      </c>
      <c r="J186" s="27" t="n"/>
      <c r="K186" s="27" t="n"/>
      <c r="L186" s="27" t="n"/>
      <c r="M186" s="27" t="n"/>
      <c r="N186" s="35" t="n"/>
    </row>
    <row r="187">
      <c r="A187" s="27" t="n"/>
      <c r="B187" s="33" t="n"/>
      <c r="C187" s="27" t="n"/>
      <c r="D187" s="32">
        <f>IFERROR(IF($C187="","",INDEX('Amenity Inventory'!$C$6:$C$205,MATCH($C187,'Amenity Inventory'!$A$6:$A$205,0))),"Amenity ID Not Found")</f>
        <v/>
      </c>
      <c r="E187" s="27" t="n"/>
      <c r="F187" s="29" t="n"/>
      <c r="G187" s="30">
        <f>IFERROR(IF(OR($C187="",$F187="",$E187=""),"",IF(OR($E187="Receipt",$E187="Adjustment Increase"),$F187,IF(OR($E187="Issue",$E187="Adjustment Decrease"),-$F187,0))),"")</f>
        <v/>
      </c>
      <c r="H187" s="28" t="n"/>
      <c r="I187" s="31">
        <f>IFERROR(IF($C187="","",$G187*IF($H187="",INDEX('Amenity Inventory'!$H$6:$H$205,MATCH($C187,'Amenity Inventory'!$A$6:$A$205,0)),$H187)),"")</f>
        <v/>
      </c>
      <c r="J187" s="27" t="n"/>
      <c r="K187" s="27" t="n"/>
      <c r="L187" s="27" t="n"/>
      <c r="M187" s="27" t="n"/>
      <c r="N187" s="35" t="n"/>
    </row>
    <row r="188">
      <c r="A188" s="27" t="n"/>
      <c r="B188" s="33" t="n"/>
      <c r="C188" s="27" t="n"/>
      <c r="D188" s="32">
        <f>IFERROR(IF($C188="","",INDEX('Amenity Inventory'!$C$6:$C$205,MATCH($C188,'Amenity Inventory'!$A$6:$A$205,0))),"Amenity ID Not Found")</f>
        <v/>
      </c>
      <c r="E188" s="27" t="n"/>
      <c r="F188" s="29" t="n"/>
      <c r="G188" s="30">
        <f>IFERROR(IF(OR($C188="",$F188="",$E188=""),"",IF(OR($E188="Receipt",$E188="Adjustment Increase"),$F188,IF(OR($E188="Issue",$E188="Adjustment Decrease"),-$F188,0))),"")</f>
        <v/>
      </c>
      <c r="H188" s="28" t="n"/>
      <c r="I188" s="31">
        <f>IFERROR(IF($C188="","",$G188*IF($H188="",INDEX('Amenity Inventory'!$H$6:$H$205,MATCH($C188,'Amenity Inventory'!$A$6:$A$205,0)),$H188)),"")</f>
        <v/>
      </c>
      <c r="J188" s="27" t="n"/>
      <c r="K188" s="27" t="n"/>
      <c r="L188" s="27" t="n"/>
      <c r="M188" s="27" t="n"/>
      <c r="N188" s="35" t="n"/>
    </row>
    <row r="189">
      <c r="A189" s="27" t="n"/>
      <c r="B189" s="33" t="n"/>
      <c r="C189" s="27" t="n"/>
      <c r="D189" s="32">
        <f>IFERROR(IF($C189="","",INDEX('Amenity Inventory'!$C$6:$C$205,MATCH($C189,'Amenity Inventory'!$A$6:$A$205,0))),"Amenity ID Not Found")</f>
        <v/>
      </c>
      <c r="E189" s="27" t="n"/>
      <c r="F189" s="29" t="n"/>
      <c r="G189" s="30">
        <f>IFERROR(IF(OR($C189="",$F189="",$E189=""),"",IF(OR($E189="Receipt",$E189="Adjustment Increase"),$F189,IF(OR($E189="Issue",$E189="Adjustment Decrease"),-$F189,0))),"")</f>
        <v/>
      </c>
      <c r="H189" s="28" t="n"/>
      <c r="I189" s="31">
        <f>IFERROR(IF($C189="","",$G189*IF($H189="",INDEX('Amenity Inventory'!$H$6:$H$205,MATCH($C189,'Amenity Inventory'!$A$6:$A$205,0)),$H189)),"")</f>
        <v/>
      </c>
      <c r="J189" s="27" t="n"/>
      <c r="K189" s="27" t="n"/>
      <c r="L189" s="27" t="n"/>
      <c r="M189" s="27" t="n"/>
      <c r="N189" s="35" t="n"/>
    </row>
    <row r="190">
      <c r="A190" s="27" t="n"/>
      <c r="B190" s="33" t="n"/>
      <c r="C190" s="27" t="n"/>
      <c r="D190" s="32">
        <f>IFERROR(IF($C190="","",INDEX('Amenity Inventory'!$C$6:$C$205,MATCH($C190,'Amenity Inventory'!$A$6:$A$205,0))),"Amenity ID Not Found")</f>
        <v/>
      </c>
      <c r="E190" s="27" t="n"/>
      <c r="F190" s="29" t="n"/>
      <c r="G190" s="30">
        <f>IFERROR(IF(OR($C190="",$F190="",$E190=""),"",IF(OR($E190="Receipt",$E190="Adjustment Increase"),$F190,IF(OR($E190="Issue",$E190="Adjustment Decrease"),-$F190,0))),"")</f>
        <v/>
      </c>
      <c r="H190" s="28" t="n"/>
      <c r="I190" s="31">
        <f>IFERROR(IF($C190="","",$G190*IF($H190="",INDEX('Amenity Inventory'!$H$6:$H$205,MATCH($C190,'Amenity Inventory'!$A$6:$A$205,0)),$H190)),"")</f>
        <v/>
      </c>
      <c r="J190" s="27" t="n"/>
      <c r="K190" s="27" t="n"/>
      <c r="L190" s="27" t="n"/>
      <c r="M190" s="27" t="n"/>
      <c r="N190" s="35" t="n"/>
    </row>
    <row r="191">
      <c r="A191" s="27" t="n"/>
      <c r="B191" s="33" t="n"/>
      <c r="C191" s="27" t="n"/>
      <c r="D191" s="32">
        <f>IFERROR(IF($C191="","",INDEX('Amenity Inventory'!$C$6:$C$205,MATCH($C191,'Amenity Inventory'!$A$6:$A$205,0))),"Amenity ID Not Found")</f>
        <v/>
      </c>
      <c r="E191" s="27" t="n"/>
      <c r="F191" s="29" t="n"/>
      <c r="G191" s="30">
        <f>IFERROR(IF(OR($C191="",$F191="",$E191=""),"",IF(OR($E191="Receipt",$E191="Adjustment Increase"),$F191,IF(OR($E191="Issue",$E191="Adjustment Decrease"),-$F191,0))),"")</f>
        <v/>
      </c>
      <c r="H191" s="28" t="n"/>
      <c r="I191" s="31">
        <f>IFERROR(IF($C191="","",$G191*IF($H191="",INDEX('Amenity Inventory'!$H$6:$H$205,MATCH($C191,'Amenity Inventory'!$A$6:$A$205,0)),$H191)),"")</f>
        <v/>
      </c>
      <c r="J191" s="27" t="n"/>
      <c r="K191" s="27" t="n"/>
      <c r="L191" s="27" t="n"/>
      <c r="M191" s="27" t="n"/>
      <c r="N191" s="35" t="n"/>
    </row>
    <row r="192">
      <c r="A192" s="27" t="n"/>
      <c r="B192" s="33" t="n"/>
      <c r="C192" s="27" t="n"/>
      <c r="D192" s="32">
        <f>IFERROR(IF($C192="","",INDEX('Amenity Inventory'!$C$6:$C$205,MATCH($C192,'Amenity Inventory'!$A$6:$A$205,0))),"Amenity ID Not Found")</f>
        <v/>
      </c>
      <c r="E192" s="27" t="n"/>
      <c r="F192" s="29" t="n"/>
      <c r="G192" s="30">
        <f>IFERROR(IF(OR($C192="",$F192="",$E192=""),"",IF(OR($E192="Receipt",$E192="Adjustment Increase"),$F192,IF(OR($E192="Issue",$E192="Adjustment Decrease"),-$F192,0))),"")</f>
        <v/>
      </c>
      <c r="H192" s="28" t="n"/>
      <c r="I192" s="31">
        <f>IFERROR(IF($C192="","",$G192*IF($H192="",INDEX('Amenity Inventory'!$H$6:$H$205,MATCH($C192,'Amenity Inventory'!$A$6:$A$205,0)),$H192)),"")</f>
        <v/>
      </c>
      <c r="J192" s="27" t="n"/>
      <c r="K192" s="27" t="n"/>
      <c r="L192" s="27" t="n"/>
      <c r="M192" s="27" t="n"/>
      <c r="N192" s="35" t="n"/>
    </row>
    <row r="193">
      <c r="A193" s="27" t="n"/>
      <c r="B193" s="33" t="n"/>
      <c r="C193" s="27" t="n"/>
      <c r="D193" s="32">
        <f>IFERROR(IF($C193="","",INDEX('Amenity Inventory'!$C$6:$C$205,MATCH($C193,'Amenity Inventory'!$A$6:$A$205,0))),"Amenity ID Not Found")</f>
        <v/>
      </c>
      <c r="E193" s="27" t="n"/>
      <c r="F193" s="29" t="n"/>
      <c r="G193" s="30">
        <f>IFERROR(IF(OR($C193="",$F193="",$E193=""),"",IF(OR($E193="Receipt",$E193="Adjustment Increase"),$F193,IF(OR($E193="Issue",$E193="Adjustment Decrease"),-$F193,0))),"")</f>
        <v/>
      </c>
      <c r="H193" s="28" t="n"/>
      <c r="I193" s="31">
        <f>IFERROR(IF($C193="","",$G193*IF($H193="",INDEX('Amenity Inventory'!$H$6:$H$205,MATCH($C193,'Amenity Inventory'!$A$6:$A$205,0)),$H193)),"")</f>
        <v/>
      </c>
      <c r="J193" s="27" t="n"/>
      <c r="K193" s="27" t="n"/>
      <c r="L193" s="27" t="n"/>
      <c r="M193" s="27" t="n"/>
      <c r="N193" s="35" t="n"/>
    </row>
    <row r="194">
      <c r="A194" s="27" t="n"/>
      <c r="B194" s="33" t="n"/>
      <c r="C194" s="27" t="n"/>
      <c r="D194" s="32">
        <f>IFERROR(IF($C194="","",INDEX('Amenity Inventory'!$C$6:$C$205,MATCH($C194,'Amenity Inventory'!$A$6:$A$205,0))),"Amenity ID Not Found")</f>
        <v/>
      </c>
      <c r="E194" s="27" t="n"/>
      <c r="F194" s="29" t="n"/>
      <c r="G194" s="30">
        <f>IFERROR(IF(OR($C194="",$F194="",$E194=""),"",IF(OR($E194="Receipt",$E194="Adjustment Increase"),$F194,IF(OR($E194="Issue",$E194="Adjustment Decrease"),-$F194,0))),"")</f>
        <v/>
      </c>
      <c r="H194" s="28" t="n"/>
      <c r="I194" s="31">
        <f>IFERROR(IF($C194="","",$G194*IF($H194="",INDEX('Amenity Inventory'!$H$6:$H$205,MATCH($C194,'Amenity Inventory'!$A$6:$A$205,0)),$H194)),"")</f>
        <v/>
      </c>
      <c r="J194" s="27" t="n"/>
      <c r="K194" s="27" t="n"/>
      <c r="L194" s="27" t="n"/>
      <c r="M194" s="27" t="n"/>
      <c r="N194" s="35" t="n"/>
    </row>
    <row r="195">
      <c r="A195" s="27" t="n"/>
      <c r="B195" s="33" t="n"/>
      <c r="C195" s="27" t="n"/>
      <c r="D195" s="32">
        <f>IFERROR(IF($C195="","",INDEX('Amenity Inventory'!$C$6:$C$205,MATCH($C195,'Amenity Inventory'!$A$6:$A$205,0))),"Amenity ID Not Found")</f>
        <v/>
      </c>
      <c r="E195" s="27" t="n"/>
      <c r="F195" s="29" t="n"/>
      <c r="G195" s="30">
        <f>IFERROR(IF(OR($C195="",$F195="",$E195=""),"",IF(OR($E195="Receipt",$E195="Adjustment Increase"),$F195,IF(OR($E195="Issue",$E195="Adjustment Decrease"),-$F195,0))),"")</f>
        <v/>
      </c>
      <c r="H195" s="28" t="n"/>
      <c r="I195" s="31">
        <f>IFERROR(IF($C195="","",$G195*IF($H195="",INDEX('Amenity Inventory'!$H$6:$H$205,MATCH($C195,'Amenity Inventory'!$A$6:$A$205,0)),$H195)),"")</f>
        <v/>
      </c>
      <c r="J195" s="27" t="n"/>
      <c r="K195" s="27" t="n"/>
      <c r="L195" s="27" t="n"/>
      <c r="M195" s="27" t="n"/>
      <c r="N195" s="35" t="n"/>
    </row>
    <row r="196">
      <c r="A196" s="27" t="n"/>
      <c r="B196" s="33" t="n"/>
      <c r="C196" s="27" t="n"/>
      <c r="D196" s="32">
        <f>IFERROR(IF($C196="","",INDEX('Amenity Inventory'!$C$6:$C$205,MATCH($C196,'Amenity Inventory'!$A$6:$A$205,0))),"Amenity ID Not Found")</f>
        <v/>
      </c>
      <c r="E196" s="27" t="n"/>
      <c r="F196" s="29" t="n"/>
      <c r="G196" s="30">
        <f>IFERROR(IF(OR($C196="",$F196="",$E196=""),"",IF(OR($E196="Receipt",$E196="Adjustment Increase"),$F196,IF(OR($E196="Issue",$E196="Adjustment Decrease"),-$F196,0))),"")</f>
        <v/>
      </c>
      <c r="H196" s="28" t="n"/>
      <c r="I196" s="31">
        <f>IFERROR(IF($C196="","",$G196*IF($H196="",INDEX('Amenity Inventory'!$H$6:$H$205,MATCH($C196,'Amenity Inventory'!$A$6:$A$205,0)),$H196)),"")</f>
        <v/>
      </c>
      <c r="J196" s="27" t="n"/>
      <c r="K196" s="27" t="n"/>
      <c r="L196" s="27" t="n"/>
      <c r="M196" s="27" t="n"/>
      <c r="N196" s="35" t="n"/>
    </row>
    <row r="197">
      <c r="A197" s="27" t="n"/>
      <c r="B197" s="33" t="n"/>
      <c r="C197" s="27" t="n"/>
      <c r="D197" s="32">
        <f>IFERROR(IF($C197="","",INDEX('Amenity Inventory'!$C$6:$C$205,MATCH($C197,'Amenity Inventory'!$A$6:$A$205,0))),"Amenity ID Not Found")</f>
        <v/>
      </c>
      <c r="E197" s="27" t="n"/>
      <c r="F197" s="29" t="n"/>
      <c r="G197" s="30">
        <f>IFERROR(IF(OR($C197="",$F197="",$E197=""),"",IF(OR($E197="Receipt",$E197="Adjustment Increase"),$F197,IF(OR($E197="Issue",$E197="Adjustment Decrease"),-$F197,0))),"")</f>
        <v/>
      </c>
      <c r="H197" s="28" t="n"/>
      <c r="I197" s="31">
        <f>IFERROR(IF($C197="","",$G197*IF($H197="",INDEX('Amenity Inventory'!$H$6:$H$205,MATCH($C197,'Amenity Inventory'!$A$6:$A$205,0)),$H197)),"")</f>
        <v/>
      </c>
      <c r="J197" s="27" t="n"/>
      <c r="K197" s="27" t="n"/>
      <c r="L197" s="27" t="n"/>
      <c r="M197" s="27" t="n"/>
      <c r="N197" s="35" t="n"/>
    </row>
    <row r="198">
      <c r="A198" s="27" t="n"/>
      <c r="B198" s="33" t="n"/>
      <c r="C198" s="27" t="n"/>
      <c r="D198" s="32">
        <f>IFERROR(IF($C198="","",INDEX('Amenity Inventory'!$C$6:$C$205,MATCH($C198,'Amenity Inventory'!$A$6:$A$205,0))),"Amenity ID Not Found")</f>
        <v/>
      </c>
      <c r="E198" s="27" t="n"/>
      <c r="F198" s="29" t="n"/>
      <c r="G198" s="30">
        <f>IFERROR(IF(OR($C198="",$F198="",$E198=""),"",IF(OR($E198="Receipt",$E198="Adjustment Increase"),$F198,IF(OR($E198="Issue",$E198="Adjustment Decrease"),-$F198,0))),"")</f>
        <v/>
      </c>
      <c r="H198" s="28" t="n"/>
      <c r="I198" s="31">
        <f>IFERROR(IF($C198="","",$G198*IF($H198="",INDEX('Amenity Inventory'!$H$6:$H$205,MATCH($C198,'Amenity Inventory'!$A$6:$A$205,0)),$H198)),"")</f>
        <v/>
      </c>
      <c r="J198" s="27" t="n"/>
      <c r="K198" s="27" t="n"/>
      <c r="L198" s="27" t="n"/>
      <c r="M198" s="27" t="n"/>
      <c r="N198" s="35" t="n"/>
    </row>
    <row r="199">
      <c r="A199" s="27" t="n"/>
      <c r="B199" s="33" t="n"/>
      <c r="C199" s="27" t="n"/>
      <c r="D199" s="32">
        <f>IFERROR(IF($C199="","",INDEX('Amenity Inventory'!$C$6:$C$205,MATCH($C199,'Amenity Inventory'!$A$6:$A$205,0))),"Amenity ID Not Found")</f>
        <v/>
      </c>
      <c r="E199" s="27" t="n"/>
      <c r="F199" s="29" t="n"/>
      <c r="G199" s="30">
        <f>IFERROR(IF(OR($C199="",$F199="",$E199=""),"",IF(OR($E199="Receipt",$E199="Adjustment Increase"),$F199,IF(OR($E199="Issue",$E199="Adjustment Decrease"),-$F199,0))),"")</f>
        <v/>
      </c>
      <c r="H199" s="28" t="n"/>
      <c r="I199" s="31">
        <f>IFERROR(IF($C199="","",$G199*IF($H199="",INDEX('Amenity Inventory'!$H$6:$H$205,MATCH($C199,'Amenity Inventory'!$A$6:$A$205,0)),$H199)),"")</f>
        <v/>
      </c>
      <c r="J199" s="27" t="n"/>
      <c r="K199" s="27" t="n"/>
      <c r="L199" s="27" t="n"/>
      <c r="M199" s="27" t="n"/>
      <c r="N199" s="35" t="n"/>
    </row>
    <row r="200">
      <c r="A200" s="27" t="n"/>
      <c r="B200" s="33" t="n"/>
      <c r="C200" s="27" t="n"/>
      <c r="D200" s="32">
        <f>IFERROR(IF($C200="","",INDEX('Amenity Inventory'!$C$6:$C$205,MATCH($C200,'Amenity Inventory'!$A$6:$A$205,0))),"Amenity ID Not Found")</f>
        <v/>
      </c>
      <c r="E200" s="27" t="n"/>
      <c r="F200" s="29" t="n"/>
      <c r="G200" s="30">
        <f>IFERROR(IF(OR($C200="",$F200="",$E200=""),"",IF(OR($E200="Receipt",$E200="Adjustment Increase"),$F200,IF(OR($E200="Issue",$E200="Adjustment Decrease"),-$F200,0))),"")</f>
        <v/>
      </c>
      <c r="H200" s="28" t="n"/>
      <c r="I200" s="31">
        <f>IFERROR(IF($C200="","",$G200*IF($H200="",INDEX('Amenity Inventory'!$H$6:$H$205,MATCH($C200,'Amenity Inventory'!$A$6:$A$205,0)),$H200)),"")</f>
        <v/>
      </c>
      <c r="J200" s="27" t="n"/>
      <c r="K200" s="27" t="n"/>
      <c r="L200" s="27" t="n"/>
      <c r="M200" s="27" t="n"/>
      <c r="N200" s="35" t="n"/>
    </row>
    <row r="201">
      <c r="A201" s="27" t="n"/>
      <c r="B201" s="33" t="n"/>
      <c r="C201" s="27" t="n"/>
      <c r="D201" s="32">
        <f>IFERROR(IF($C201="","",INDEX('Amenity Inventory'!$C$6:$C$205,MATCH($C201,'Amenity Inventory'!$A$6:$A$205,0))),"Amenity ID Not Found")</f>
        <v/>
      </c>
      <c r="E201" s="27" t="n"/>
      <c r="F201" s="29" t="n"/>
      <c r="G201" s="30">
        <f>IFERROR(IF(OR($C201="",$F201="",$E201=""),"",IF(OR($E201="Receipt",$E201="Adjustment Increase"),$F201,IF(OR($E201="Issue",$E201="Adjustment Decrease"),-$F201,0))),"")</f>
        <v/>
      </c>
      <c r="H201" s="28" t="n"/>
      <c r="I201" s="31">
        <f>IFERROR(IF($C201="","",$G201*IF($H201="",INDEX('Amenity Inventory'!$H$6:$H$205,MATCH($C201,'Amenity Inventory'!$A$6:$A$205,0)),$H201)),"")</f>
        <v/>
      </c>
      <c r="J201" s="27" t="n"/>
      <c r="K201" s="27" t="n"/>
      <c r="L201" s="27" t="n"/>
      <c r="M201" s="27" t="n"/>
      <c r="N201" s="35" t="n"/>
    </row>
    <row r="202">
      <c r="A202" s="27" t="n"/>
      <c r="B202" s="33" t="n"/>
      <c r="C202" s="27" t="n"/>
      <c r="D202" s="32">
        <f>IFERROR(IF($C202="","",INDEX('Amenity Inventory'!$C$6:$C$205,MATCH($C202,'Amenity Inventory'!$A$6:$A$205,0))),"Amenity ID Not Found")</f>
        <v/>
      </c>
      <c r="E202" s="27" t="n"/>
      <c r="F202" s="29" t="n"/>
      <c r="G202" s="30">
        <f>IFERROR(IF(OR($C202="",$F202="",$E202=""),"",IF(OR($E202="Receipt",$E202="Adjustment Increase"),$F202,IF(OR($E202="Issue",$E202="Adjustment Decrease"),-$F202,0))),"")</f>
        <v/>
      </c>
      <c r="H202" s="28" t="n"/>
      <c r="I202" s="31">
        <f>IFERROR(IF($C202="","",$G202*IF($H202="",INDEX('Amenity Inventory'!$H$6:$H$205,MATCH($C202,'Amenity Inventory'!$A$6:$A$205,0)),$H202)),"")</f>
        <v/>
      </c>
      <c r="J202" s="27" t="n"/>
      <c r="K202" s="27" t="n"/>
      <c r="L202" s="27" t="n"/>
      <c r="M202" s="27" t="n"/>
      <c r="N202" s="35" t="n"/>
    </row>
    <row r="203">
      <c r="A203" s="27" t="n"/>
      <c r="B203" s="33" t="n"/>
      <c r="C203" s="27" t="n"/>
      <c r="D203" s="32">
        <f>IFERROR(IF($C203="","",INDEX('Amenity Inventory'!$C$6:$C$205,MATCH($C203,'Amenity Inventory'!$A$6:$A$205,0))),"Amenity ID Not Found")</f>
        <v/>
      </c>
      <c r="E203" s="27" t="n"/>
      <c r="F203" s="29" t="n"/>
      <c r="G203" s="30">
        <f>IFERROR(IF(OR($C203="",$F203="",$E203=""),"",IF(OR($E203="Receipt",$E203="Adjustment Increase"),$F203,IF(OR($E203="Issue",$E203="Adjustment Decrease"),-$F203,0))),"")</f>
        <v/>
      </c>
      <c r="H203" s="28" t="n"/>
      <c r="I203" s="31">
        <f>IFERROR(IF($C203="","",$G203*IF($H203="",INDEX('Amenity Inventory'!$H$6:$H$205,MATCH($C203,'Amenity Inventory'!$A$6:$A$205,0)),$H203)),"")</f>
        <v/>
      </c>
      <c r="J203" s="27" t="n"/>
      <c r="K203" s="27" t="n"/>
      <c r="L203" s="27" t="n"/>
      <c r="M203" s="27" t="n"/>
      <c r="N203" s="35" t="n"/>
    </row>
    <row r="204">
      <c r="A204" s="27" t="n"/>
      <c r="B204" s="33" t="n"/>
      <c r="C204" s="27" t="n"/>
      <c r="D204" s="32">
        <f>IFERROR(IF($C204="","",INDEX('Amenity Inventory'!$C$6:$C$205,MATCH($C204,'Amenity Inventory'!$A$6:$A$205,0))),"Amenity ID Not Found")</f>
        <v/>
      </c>
      <c r="E204" s="27" t="n"/>
      <c r="F204" s="29" t="n"/>
      <c r="G204" s="30">
        <f>IFERROR(IF(OR($C204="",$F204="",$E204=""),"",IF(OR($E204="Receipt",$E204="Adjustment Increase"),$F204,IF(OR($E204="Issue",$E204="Adjustment Decrease"),-$F204,0))),"")</f>
        <v/>
      </c>
      <c r="H204" s="28" t="n"/>
      <c r="I204" s="31">
        <f>IFERROR(IF($C204="","",$G204*IF($H204="",INDEX('Amenity Inventory'!$H$6:$H$205,MATCH($C204,'Amenity Inventory'!$A$6:$A$205,0)),$H204)),"")</f>
        <v/>
      </c>
      <c r="J204" s="27" t="n"/>
      <c r="K204" s="27" t="n"/>
      <c r="L204" s="27" t="n"/>
      <c r="M204" s="27" t="n"/>
      <c r="N204" s="35" t="n"/>
    </row>
    <row r="205">
      <c r="A205" s="27" t="n"/>
      <c r="B205" s="33" t="n"/>
      <c r="C205" s="27" t="n"/>
      <c r="D205" s="32">
        <f>IFERROR(IF($C205="","",INDEX('Amenity Inventory'!$C$6:$C$205,MATCH($C205,'Amenity Inventory'!$A$6:$A$205,0))),"Amenity ID Not Found")</f>
        <v/>
      </c>
      <c r="E205" s="27" t="n"/>
      <c r="F205" s="29" t="n"/>
      <c r="G205" s="30">
        <f>IFERROR(IF(OR($C205="",$F205="",$E205=""),"",IF(OR($E205="Receipt",$E205="Adjustment Increase"),$F205,IF(OR($E205="Issue",$E205="Adjustment Decrease"),-$F205,0))),"")</f>
        <v/>
      </c>
      <c r="H205" s="28" t="n"/>
      <c r="I205" s="31">
        <f>IFERROR(IF($C205="","",$G205*IF($H205="",INDEX('Amenity Inventory'!$H$6:$H$205,MATCH($C205,'Amenity Inventory'!$A$6:$A$205,0)),$H205)),"")</f>
        <v/>
      </c>
      <c r="J205" s="27" t="n"/>
      <c r="K205" s="27" t="n"/>
      <c r="L205" s="27" t="n"/>
      <c r="M205" s="27" t="n"/>
      <c r="N205" s="35" t="n"/>
    </row>
    <row r="206">
      <c r="A206" s="27" t="n"/>
      <c r="B206" s="33" t="n"/>
      <c r="C206" s="27" t="n"/>
      <c r="D206" s="32">
        <f>IFERROR(IF($C206="","",INDEX('Amenity Inventory'!$C$6:$C$205,MATCH($C206,'Amenity Inventory'!$A$6:$A$205,0))),"Amenity ID Not Found")</f>
        <v/>
      </c>
      <c r="E206" s="27" t="n"/>
      <c r="F206" s="29" t="n"/>
      <c r="G206" s="30">
        <f>IFERROR(IF(OR($C206="",$F206="",$E206=""),"",IF(OR($E206="Receipt",$E206="Adjustment Increase"),$F206,IF(OR($E206="Issue",$E206="Adjustment Decrease"),-$F206,0))),"")</f>
        <v/>
      </c>
      <c r="H206" s="28" t="n"/>
      <c r="I206" s="31">
        <f>IFERROR(IF($C206="","",$G206*IF($H206="",INDEX('Amenity Inventory'!$H$6:$H$205,MATCH($C206,'Amenity Inventory'!$A$6:$A$205,0)),$H206)),"")</f>
        <v/>
      </c>
      <c r="J206" s="27" t="n"/>
      <c r="K206" s="27" t="n"/>
      <c r="L206" s="27" t="n"/>
      <c r="M206" s="27" t="n"/>
      <c r="N206" s="35" t="n"/>
    </row>
    <row r="207">
      <c r="A207" s="27" t="n"/>
      <c r="B207" s="33" t="n"/>
      <c r="C207" s="27" t="n"/>
      <c r="D207" s="32">
        <f>IFERROR(IF($C207="","",INDEX('Amenity Inventory'!$C$6:$C$205,MATCH($C207,'Amenity Inventory'!$A$6:$A$205,0))),"Amenity ID Not Found")</f>
        <v/>
      </c>
      <c r="E207" s="27" t="n"/>
      <c r="F207" s="29" t="n"/>
      <c r="G207" s="30">
        <f>IFERROR(IF(OR($C207="",$F207="",$E207=""),"",IF(OR($E207="Receipt",$E207="Adjustment Increase"),$F207,IF(OR($E207="Issue",$E207="Adjustment Decrease"),-$F207,0))),"")</f>
        <v/>
      </c>
      <c r="H207" s="28" t="n"/>
      <c r="I207" s="31">
        <f>IFERROR(IF($C207="","",$G207*IF($H207="",INDEX('Amenity Inventory'!$H$6:$H$205,MATCH($C207,'Amenity Inventory'!$A$6:$A$205,0)),$H207)),"")</f>
        <v/>
      </c>
      <c r="J207" s="27" t="n"/>
      <c r="K207" s="27" t="n"/>
      <c r="L207" s="27" t="n"/>
      <c r="M207" s="27" t="n"/>
      <c r="N207" s="35" t="n"/>
    </row>
    <row r="208">
      <c r="A208" s="27" t="n"/>
      <c r="B208" s="33" t="n"/>
      <c r="C208" s="27" t="n"/>
      <c r="D208" s="32">
        <f>IFERROR(IF($C208="","",INDEX('Amenity Inventory'!$C$6:$C$205,MATCH($C208,'Amenity Inventory'!$A$6:$A$205,0))),"Amenity ID Not Found")</f>
        <v/>
      </c>
      <c r="E208" s="27" t="n"/>
      <c r="F208" s="29" t="n"/>
      <c r="G208" s="30">
        <f>IFERROR(IF(OR($C208="",$F208="",$E208=""),"",IF(OR($E208="Receipt",$E208="Adjustment Increase"),$F208,IF(OR($E208="Issue",$E208="Adjustment Decrease"),-$F208,0))),"")</f>
        <v/>
      </c>
      <c r="H208" s="28" t="n"/>
      <c r="I208" s="31">
        <f>IFERROR(IF($C208="","",$G208*IF($H208="",INDEX('Amenity Inventory'!$H$6:$H$205,MATCH($C208,'Amenity Inventory'!$A$6:$A$205,0)),$H208)),"")</f>
        <v/>
      </c>
      <c r="J208" s="27" t="n"/>
      <c r="K208" s="27" t="n"/>
      <c r="L208" s="27" t="n"/>
      <c r="M208" s="27" t="n"/>
      <c r="N208" s="35" t="n"/>
    </row>
    <row r="209">
      <c r="A209" s="27" t="n"/>
      <c r="B209" s="33" t="n"/>
      <c r="C209" s="27" t="n"/>
      <c r="D209" s="32">
        <f>IFERROR(IF($C209="","",INDEX('Amenity Inventory'!$C$6:$C$205,MATCH($C209,'Amenity Inventory'!$A$6:$A$205,0))),"Amenity ID Not Found")</f>
        <v/>
      </c>
      <c r="E209" s="27" t="n"/>
      <c r="F209" s="29" t="n"/>
      <c r="G209" s="30">
        <f>IFERROR(IF(OR($C209="",$F209="",$E209=""),"",IF(OR($E209="Receipt",$E209="Adjustment Increase"),$F209,IF(OR($E209="Issue",$E209="Adjustment Decrease"),-$F209,0))),"")</f>
        <v/>
      </c>
      <c r="H209" s="28" t="n"/>
      <c r="I209" s="31">
        <f>IFERROR(IF($C209="","",$G209*IF($H209="",INDEX('Amenity Inventory'!$H$6:$H$205,MATCH($C209,'Amenity Inventory'!$A$6:$A$205,0)),$H209)),"")</f>
        <v/>
      </c>
      <c r="J209" s="27" t="n"/>
      <c r="K209" s="27" t="n"/>
      <c r="L209" s="27" t="n"/>
      <c r="M209" s="27" t="n"/>
      <c r="N209" s="35" t="n"/>
    </row>
    <row r="210">
      <c r="A210" s="27" t="n"/>
      <c r="B210" s="33" t="n"/>
      <c r="C210" s="27" t="n"/>
      <c r="D210" s="32">
        <f>IFERROR(IF($C210="","",INDEX('Amenity Inventory'!$C$6:$C$205,MATCH($C210,'Amenity Inventory'!$A$6:$A$205,0))),"Amenity ID Not Found")</f>
        <v/>
      </c>
      <c r="E210" s="27" t="n"/>
      <c r="F210" s="29" t="n"/>
      <c r="G210" s="30">
        <f>IFERROR(IF(OR($C210="",$F210="",$E210=""),"",IF(OR($E210="Receipt",$E210="Adjustment Increase"),$F210,IF(OR($E210="Issue",$E210="Adjustment Decrease"),-$F210,0))),"")</f>
        <v/>
      </c>
      <c r="H210" s="28" t="n"/>
      <c r="I210" s="31">
        <f>IFERROR(IF($C210="","",$G210*IF($H210="",INDEX('Amenity Inventory'!$H$6:$H$205,MATCH($C210,'Amenity Inventory'!$A$6:$A$205,0)),$H210)),"")</f>
        <v/>
      </c>
      <c r="J210" s="27" t="n"/>
      <c r="K210" s="27" t="n"/>
      <c r="L210" s="27" t="n"/>
      <c r="M210" s="27" t="n"/>
      <c r="N210" s="35" t="n"/>
    </row>
    <row r="211">
      <c r="A211" s="27" t="n"/>
      <c r="B211" s="33" t="n"/>
      <c r="C211" s="27" t="n"/>
      <c r="D211" s="32">
        <f>IFERROR(IF($C211="","",INDEX('Amenity Inventory'!$C$6:$C$205,MATCH($C211,'Amenity Inventory'!$A$6:$A$205,0))),"Amenity ID Not Found")</f>
        <v/>
      </c>
      <c r="E211" s="27" t="n"/>
      <c r="F211" s="29" t="n"/>
      <c r="G211" s="30">
        <f>IFERROR(IF(OR($C211="",$F211="",$E211=""),"",IF(OR($E211="Receipt",$E211="Adjustment Increase"),$F211,IF(OR($E211="Issue",$E211="Adjustment Decrease"),-$F211,0))),"")</f>
        <v/>
      </c>
      <c r="H211" s="28" t="n"/>
      <c r="I211" s="31">
        <f>IFERROR(IF($C211="","",$G211*IF($H211="",INDEX('Amenity Inventory'!$H$6:$H$205,MATCH($C211,'Amenity Inventory'!$A$6:$A$205,0)),$H211)),"")</f>
        <v/>
      </c>
      <c r="J211" s="27" t="n"/>
      <c r="K211" s="27" t="n"/>
      <c r="L211" s="27" t="n"/>
      <c r="M211" s="27" t="n"/>
      <c r="N211" s="35" t="n"/>
    </row>
    <row r="212">
      <c r="A212" s="27" t="n"/>
      <c r="B212" s="33" t="n"/>
      <c r="C212" s="27" t="n"/>
      <c r="D212" s="32">
        <f>IFERROR(IF($C212="","",INDEX('Amenity Inventory'!$C$6:$C$205,MATCH($C212,'Amenity Inventory'!$A$6:$A$205,0))),"Amenity ID Not Found")</f>
        <v/>
      </c>
      <c r="E212" s="27" t="n"/>
      <c r="F212" s="29" t="n"/>
      <c r="G212" s="30">
        <f>IFERROR(IF(OR($C212="",$F212="",$E212=""),"",IF(OR($E212="Receipt",$E212="Adjustment Increase"),$F212,IF(OR($E212="Issue",$E212="Adjustment Decrease"),-$F212,0))),"")</f>
        <v/>
      </c>
      <c r="H212" s="28" t="n"/>
      <c r="I212" s="31">
        <f>IFERROR(IF($C212="","",$G212*IF($H212="",INDEX('Amenity Inventory'!$H$6:$H$205,MATCH($C212,'Amenity Inventory'!$A$6:$A$205,0)),$H212)),"")</f>
        <v/>
      </c>
      <c r="J212" s="27" t="n"/>
      <c r="K212" s="27" t="n"/>
      <c r="L212" s="27" t="n"/>
      <c r="M212" s="27" t="n"/>
      <c r="N212" s="35" t="n"/>
    </row>
    <row r="213">
      <c r="A213" s="27" t="n"/>
      <c r="B213" s="33" t="n"/>
      <c r="C213" s="27" t="n"/>
      <c r="D213" s="32">
        <f>IFERROR(IF($C213="","",INDEX('Amenity Inventory'!$C$6:$C$205,MATCH($C213,'Amenity Inventory'!$A$6:$A$205,0))),"Amenity ID Not Found")</f>
        <v/>
      </c>
      <c r="E213" s="27" t="n"/>
      <c r="F213" s="29" t="n"/>
      <c r="G213" s="30">
        <f>IFERROR(IF(OR($C213="",$F213="",$E213=""),"",IF(OR($E213="Receipt",$E213="Adjustment Increase"),$F213,IF(OR($E213="Issue",$E213="Adjustment Decrease"),-$F213,0))),"")</f>
        <v/>
      </c>
      <c r="H213" s="28" t="n"/>
      <c r="I213" s="31">
        <f>IFERROR(IF($C213="","",$G213*IF($H213="",INDEX('Amenity Inventory'!$H$6:$H$205,MATCH($C213,'Amenity Inventory'!$A$6:$A$205,0)),$H213)),"")</f>
        <v/>
      </c>
      <c r="J213" s="27" t="n"/>
      <c r="K213" s="27" t="n"/>
      <c r="L213" s="27" t="n"/>
      <c r="M213" s="27" t="n"/>
      <c r="N213" s="35" t="n"/>
    </row>
    <row r="214">
      <c r="A214" s="27" t="n"/>
      <c r="B214" s="33" t="n"/>
      <c r="C214" s="27" t="n"/>
      <c r="D214" s="32">
        <f>IFERROR(IF($C214="","",INDEX('Amenity Inventory'!$C$6:$C$205,MATCH($C214,'Amenity Inventory'!$A$6:$A$205,0))),"Amenity ID Not Found")</f>
        <v/>
      </c>
      <c r="E214" s="27" t="n"/>
      <c r="F214" s="29" t="n"/>
      <c r="G214" s="30">
        <f>IFERROR(IF(OR($C214="",$F214="",$E214=""),"",IF(OR($E214="Receipt",$E214="Adjustment Increase"),$F214,IF(OR($E214="Issue",$E214="Adjustment Decrease"),-$F214,0))),"")</f>
        <v/>
      </c>
      <c r="H214" s="28" t="n"/>
      <c r="I214" s="31">
        <f>IFERROR(IF($C214="","",$G214*IF($H214="",INDEX('Amenity Inventory'!$H$6:$H$205,MATCH($C214,'Amenity Inventory'!$A$6:$A$205,0)),$H214)),"")</f>
        <v/>
      </c>
      <c r="J214" s="27" t="n"/>
      <c r="K214" s="27" t="n"/>
      <c r="L214" s="27" t="n"/>
      <c r="M214" s="27" t="n"/>
      <c r="N214" s="35" t="n"/>
    </row>
    <row r="215">
      <c r="A215" s="27" t="n"/>
      <c r="B215" s="33" t="n"/>
      <c r="C215" s="27" t="n"/>
      <c r="D215" s="32">
        <f>IFERROR(IF($C215="","",INDEX('Amenity Inventory'!$C$6:$C$205,MATCH($C215,'Amenity Inventory'!$A$6:$A$205,0))),"Amenity ID Not Found")</f>
        <v/>
      </c>
      <c r="E215" s="27" t="n"/>
      <c r="F215" s="29" t="n"/>
      <c r="G215" s="30">
        <f>IFERROR(IF(OR($C215="",$F215="",$E215=""),"",IF(OR($E215="Receipt",$E215="Adjustment Increase"),$F215,IF(OR($E215="Issue",$E215="Adjustment Decrease"),-$F215,0))),"")</f>
        <v/>
      </c>
      <c r="H215" s="28" t="n"/>
      <c r="I215" s="31">
        <f>IFERROR(IF($C215="","",$G215*IF($H215="",INDEX('Amenity Inventory'!$H$6:$H$205,MATCH($C215,'Amenity Inventory'!$A$6:$A$205,0)),$H215)),"")</f>
        <v/>
      </c>
      <c r="J215" s="27" t="n"/>
      <c r="K215" s="27" t="n"/>
      <c r="L215" s="27" t="n"/>
      <c r="M215" s="27" t="n"/>
      <c r="N215" s="35" t="n"/>
    </row>
    <row r="216">
      <c r="A216" s="27" t="n"/>
      <c r="B216" s="33" t="n"/>
      <c r="C216" s="27" t="n"/>
      <c r="D216" s="32">
        <f>IFERROR(IF($C216="","",INDEX('Amenity Inventory'!$C$6:$C$205,MATCH($C216,'Amenity Inventory'!$A$6:$A$205,0))),"Amenity ID Not Found")</f>
        <v/>
      </c>
      <c r="E216" s="27" t="n"/>
      <c r="F216" s="29" t="n"/>
      <c r="G216" s="30">
        <f>IFERROR(IF(OR($C216="",$F216="",$E216=""),"",IF(OR($E216="Receipt",$E216="Adjustment Increase"),$F216,IF(OR($E216="Issue",$E216="Adjustment Decrease"),-$F216,0))),"")</f>
        <v/>
      </c>
      <c r="H216" s="28" t="n"/>
      <c r="I216" s="31">
        <f>IFERROR(IF($C216="","",$G216*IF($H216="",INDEX('Amenity Inventory'!$H$6:$H$205,MATCH($C216,'Amenity Inventory'!$A$6:$A$205,0)),$H216)),"")</f>
        <v/>
      </c>
      <c r="J216" s="27" t="n"/>
      <c r="K216" s="27" t="n"/>
      <c r="L216" s="27" t="n"/>
      <c r="M216" s="27" t="n"/>
      <c r="N216" s="35" t="n"/>
    </row>
    <row r="217">
      <c r="A217" s="27" t="n"/>
      <c r="B217" s="33" t="n"/>
      <c r="C217" s="27" t="n"/>
      <c r="D217" s="32">
        <f>IFERROR(IF($C217="","",INDEX('Amenity Inventory'!$C$6:$C$205,MATCH($C217,'Amenity Inventory'!$A$6:$A$205,0))),"Amenity ID Not Found")</f>
        <v/>
      </c>
      <c r="E217" s="27" t="n"/>
      <c r="F217" s="29" t="n"/>
      <c r="G217" s="30">
        <f>IFERROR(IF(OR($C217="",$F217="",$E217=""),"",IF(OR($E217="Receipt",$E217="Adjustment Increase"),$F217,IF(OR($E217="Issue",$E217="Adjustment Decrease"),-$F217,0))),"")</f>
        <v/>
      </c>
      <c r="H217" s="28" t="n"/>
      <c r="I217" s="31">
        <f>IFERROR(IF($C217="","",$G217*IF($H217="",INDEX('Amenity Inventory'!$H$6:$H$205,MATCH($C217,'Amenity Inventory'!$A$6:$A$205,0)),$H217)),"")</f>
        <v/>
      </c>
      <c r="J217" s="27" t="n"/>
      <c r="K217" s="27" t="n"/>
      <c r="L217" s="27" t="n"/>
      <c r="M217" s="27" t="n"/>
      <c r="N217" s="35" t="n"/>
    </row>
    <row r="218">
      <c r="A218" s="27" t="n"/>
      <c r="B218" s="33" t="n"/>
      <c r="C218" s="27" t="n"/>
      <c r="D218" s="32">
        <f>IFERROR(IF($C218="","",INDEX('Amenity Inventory'!$C$6:$C$205,MATCH($C218,'Amenity Inventory'!$A$6:$A$205,0))),"Amenity ID Not Found")</f>
        <v/>
      </c>
      <c r="E218" s="27" t="n"/>
      <c r="F218" s="29" t="n"/>
      <c r="G218" s="30">
        <f>IFERROR(IF(OR($C218="",$F218="",$E218=""),"",IF(OR($E218="Receipt",$E218="Adjustment Increase"),$F218,IF(OR($E218="Issue",$E218="Adjustment Decrease"),-$F218,0))),"")</f>
        <v/>
      </c>
      <c r="H218" s="28" t="n"/>
      <c r="I218" s="31">
        <f>IFERROR(IF($C218="","",$G218*IF($H218="",INDEX('Amenity Inventory'!$H$6:$H$205,MATCH($C218,'Amenity Inventory'!$A$6:$A$205,0)),$H218)),"")</f>
        <v/>
      </c>
      <c r="J218" s="27" t="n"/>
      <c r="K218" s="27" t="n"/>
      <c r="L218" s="27" t="n"/>
      <c r="M218" s="27" t="n"/>
      <c r="N218" s="35" t="n"/>
    </row>
    <row r="219">
      <c r="A219" s="27" t="n"/>
      <c r="B219" s="33" t="n"/>
      <c r="C219" s="27" t="n"/>
      <c r="D219" s="32">
        <f>IFERROR(IF($C219="","",INDEX('Amenity Inventory'!$C$6:$C$205,MATCH($C219,'Amenity Inventory'!$A$6:$A$205,0))),"Amenity ID Not Found")</f>
        <v/>
      </c>
      <c r="E219" s="27" t="n"/>
      <c r="F219" s="29" t="n"/>
      <c r="G219" s="30">
        <f>IFERROR(IF(OR($C219="",$F219="",$E219=""),"",IF(OR($E219="Receipt",$E219="Adjustment Increase"),$F219,IF(OR($E219="Issue",$E219="Adjustment Decrease"),-$F219,0))),"")</f>
        <v/>
      </c>
      <c r="H219" s="28" t="n"/>
      <c r="I219" s="31">
        <f>IFERROR(IF($C219="","",$G219*IF($H219="",INDEX('Amenity Inventory'!$H$6:$H$205,MATCH($C219,'Amenity Inventory'!$A$6:$A$205,0)),$H219)),"")</f>
        <v/>
      </c>
      <c r="J219" s="27" t="n"/>
      <c r="K219" s="27" t="n"/>
      <c r="L219" s="27" t="n"/>
      <c r="M219" s="27" t="n"/>
      <c r="N219" s="35" t="n"/>
    </row>
    <row r="220">
      <c r="A220" s="27" t="n"/>
      <c r="B220" s="33" t="n"/>
      <c r="C220" s="27" t="n"/>
      <c r="D220" s="32">
        <f>IFERROR(IF($C220="","",INDEX('Amenity Inventory'!$C$6:$C$205,MATCH($C220,'Amenity Inventory'!$A$6:$A$205,0))),"Amenity ID Not Found")</f>
        <v/>
      </c>
      <c r="E220" s="27" t="n"/>
      <c r="F220" s="29" t="n"/>
      <c r="G220" s="30">
        <f>IFERROR(IF(OR($C220="",$F220="",$E220=""),"",IF(OR($E220="Receipt",$E220="Adjustment Increase"),$F220,IF(OR($E220="Issue",$E220="Adjustment Decrease"),-$F220,0))),"")</f>
        <v/>
      </c>
      <c r="H220" s="28" t="n"/>
      <c r="I220" s="31">
        <f>IFERROR(IF($C220="","",$G220*IF($H220="",INDEX('Amenity Inventory'!$H$6:$H$205,MATCH($C220,'Amenity Inventory'!$A$6:$A$205,0)),$H220)),"")</f>
        <v/>
      </c>
      <c r="J220" s="27" t="n"/>
      <c r="K220" s="27" t="n"/>
      <c r="L220" s="27" t="n"/>
      <c r="M220" s="27" t="n"/>
      <c r="N220" s="35" t="n"/>
    </row>
    <row r="221">
      <c r="A221" s="27" t="n"/>
      <c r="B221" s="33" t="n"/>
      <c r="C221" s="27" t="n"/>
      <c r="D221" s="32">
        <f>IFERROR(IF($C221="","",INDEX('Amenity Inventory'!$C$6:$C$205,MATCH($C221,'Amenity Inventory'!$A$6:$A$205,0))),"Amenity ID Not Found")</f>
        <v/>
      </c>
      <c r="E221" s="27" t="n"/>
      <c r="F221" s="29" t="n"/>
      <c r="G221" s="30">
        <f>IFERROR(IF(OR($C221="",$F221="",$E221=""),"",IF(OR($E221="Receipt",$E221="Adjustment Increase"),$F221,IF(OR($E221="Issue",$E221="Adjustment Decrease"),-$F221,0))),"")</f>
        <v/>
      </c>
      <c r="H221" s="28" t="n"/>
      <c r="I221" s="31">
        <f>IFERROR(IF($C221="","",$G221*IF($H221="",INDEX('Amenity Inventory'!$H$6:$H$205,MATCH($C221,'Amenity Inventory'!$A$6:$A$205,0)),$H221)),"")</f>
        <v/>
      </c>
      <c r="J221" s="27" t="n"/>
      <c r="K221" s="27" t="n"/>
      <c r="L221" s="27" t="n"/>
      <c r="M221" s="27" t="n"/>
      <c r="N221" s="35" t="n"/>
    </row>
    <row r="222">
      <c r="A222" s="27" t="n"/>
      <c r="B222" s="33" t="n"/>
      <c r="C222" s="27" t="n"/>
      <c r="D222" s="32">
        <f>IFERROR(IF($C222="","",INDEX('Amenity Inventory'!$C$6:$C$205,MATCH($C222,'Amenity Inventory'!$A$6:$A$205,0))),"Amenity ID Not Found")</f>
        <v/>
      </c>
      <c r="E222" s="27" t="n"/>
      <c r="F222" s="29" t="n"/>
      <c r="G222" s="30">
        <f>IFERROR(IF(OR($C222="",$F222="",$E222=""),"",IF(OR($E222="Receipt",$E222="Adjustment Increase"),$F222,IF(OR($E222="Issue",$E222="Adjustment Decrease"),-$F222,0))),"")</f>
        <v/>
      </c>
      <c r="H222" s="28" t="n"/>
      <c r="I222" s="31">
        <f>IFERROR(IF($C222="","",$G222*IF($H222="",INDEX('Amenity Inventory'!$H$6:$H$205,MATCH($C222,'Amenity Inventory'!$A$6:$A$205,0)),$H222)),"")</f>
        <v/>
      </c>
      <c r="J222" s="27" t="n"/>
      <c r="K222" s="27" t="n"/>
      <c r="L222" s="27" t="n"/>
      <c r="M222" s="27" t="n"/>
      <c r="N222" s="35" t="n"/>
    </row>
    <row r="223">
      <c r="A223" s="27" t="n"/>
      <c r="B223" s="33" t="n"/>
      <c r="C223" s="27" t="n"/>
      <c r="D223" s="32">
        <f>IFERROR(IF($C223="","",INDEX('Amenity Inventory'!$C$6:$C$205,MATCH($C223,'Amenity Inventory'!$A$6:$A$205,0))),"Amenity ID Not Found")</f>
        <v/>
      </c>
      <c r="E223" s="27" t="n"/>
      <c r="F223" s="29" t="n"/>
      <c r="G223" s="30">
        <f>IFERROR(IF(OR($C223="",$F223="",$E223=""),"",IF(OR($E223="Receipt",$E223="Adjustment Increase"),$F223,IF(OR($E223="Issue",$E223="Adjustment Decrease"),-$F223,0))),"")</f>
        <v/>
      </c>
      <c r="H223" s="28" t="n"/>
      <c r="I223" s="31">
        <f>IFERROR(IF($C223="","",$G223*IF($H223="",INDEX('Amenity Inventory'!$H$6:$H$205,MATCH($C223,'Amenity Inventory'!$A$6:$A$205,0)),$H223)),"")</f>
        <v/>
      </c>
      <c r="J223" s="27" t="n"/>
      <c r="K223" s="27" t="n"/>
      <c r="L223" s="27" t="n"/>
      <c r="M223" s="27" t="n"/>
      <c r="N223" s="35" t="n"/>
    </row>
    <row r="224">
      <c r="A224" s="27" t="n"/>
      <c r="B224" s="33" t="n"/>
      <c r="C224" s="27" t="n"/>
      <c r="D224" s="32">
        <f>IFERROR(IF($C224="","",INDEX('Amenity Inventory'!$C$6:$C$205,MATCH($C224,'Amenity Inventory'!$A$6:$A$205,0))),"Amenity ID Not Found")</f>
        <v/>
      </c>
      <c r="E224" s="27" t="n"/>
      <c r="F224" s="29" t="n"/>
      <c r="G224" s="30">
        <f>IFERROR(IF(OR($C224="",$F224="",$E224=""),"",IF(OR($E224="Receipt",$E224="Adjustment Increase"),$F224,IF(OR($E224="Issue",$E224="Adjustment Decrease"),-$F224,0))),"")</f>
        <v/>
      </c>
      <c r="H224" s="28" t="n"/>
      <c r="I224" s="31">
        <f>IFERROR(IF($C224="","",$G224*IF($H224="",INDEX('Amenity Inventory'!$H$6:$H$205,MATCH($C224,'Amenity Inventory'!$A$6:$A$205,0)),$H224)),"")</f>
        <v/>
      </c>
      <c r="J224" s="27" t="n"/>
      <c r="K224" s="27" t="n"/>
      <c r="L224" s="27" t="n"/>
      <c r="M224" s="27" t="n"/>
      <c r="N224" s="35" t="n"/>
    </row>
    <row r="225">
      <c r="A225" s="27" t="n"/>
      <c r="B225" s="33" t="n"/>
      <c r="C225" s="27" t="n"/>
      <c r="D225" s="32">
        <f>IFERROR(IF($C225="","",INDEX('Amenity Inventory'!$C$6:$C$205,MATCH($C225,'Amenity Inventory'!$A$6:$A$205,0))),"Amenity ID Not Found")</f>
        <v/>
      </c>
      <c r="E225" s="27" t="n"/>
      <c r="F225" s="29" t="n"/>
      <c r="G225" s="30">
        <f>IFERROR(IF(OR($C225="",$F225="",$E225=""),"",IF(OR($E225="Receipt",$E225="Adjustment Increase"),$F225,IF(OR($E225="Issue",$E225="Adjustment Decrease"),-$F225,0))),"")</f>
        <v/>
      </c>
      <c r="H225" s="28" t="n"/>
      <c r="I225" s="31">
        <f>IFERROR(IF($C225="","",$G225*IF($H225="",INDEX('Amenity Inventory'!$H$6:$H$205,MATCH($C225,'Amenity Inventory'!$A$6:$A$205,0)),$H225)),"")</f>
        <v/>
      </c>
      <c r="J225" s="27" t="n"/>
      <c r="K225" s="27" t="n"/>
      <c r="L225" s="27" t="n"/>
      <c r="M225" s="27" t="n"/>
      <c r="N225" s="35" t="n"/>
    </row>
    <row r="226">
      <c r="A226" s="27" t="n"/>
      <c r="B226" s="33" t="n"/>
      <c r="C226" s="27" t="n"/>
      <c r="D226" s="32">
        <f>IFERROR(IF($C226="","",INDEX('Amenity Inventory'!$C$6:$C$205,MATCH($C226,'Amenity Inventory'!$A$6:$A$205,0))),"Amenity ID Not Found")</f>
        <v/>
      </c>
      <c r="E226" s="27" t="n"/>
      <c r="F226" s="29" t="n"/>
      <c r="G226" s="30">
        <f>IFERROR(IF(OR($C226="",$F226="",$E226=""),"",IF(OR($E226="Receipt",$E226="Adjustment Increase"),$F226,IF(OR($E226="Issue",$E226="Adjustment Decrease"),-$F226,0))),"")</f>
        <v/>
      </c>
      <c r="H226" s="28" t="n"/>
      <c r="I226" s="31">
        <f>IFERROR(IF($C226="","",$G226*IF($H226="",INDEX('Amenity Inventory'!$H$6:$H$205,MATCH($C226,'Amenity Inventory'!$A$6:$A$205,0)),$H226)),"")</f>
        <v/>
      </c>
      <c r="J226" s="27" t="n"/>
      <c r="K226" s="27" t="n"/>
      <c r="L226" s="27" t="n"/>
      <c r="M226" s="27" t="n"/>
      <c r="N226" s="35" t="n"/>
    </row>
    <row r="227">
      <c r="A227" s="27" t="n"/>
      <c r="B227" s="33" t="n"/>
      <c r="C227" s="27" t="n"/>
      <c r="D227" s="32">
        <f>IFERROR(IF($C227="","",INDEX('Amenity Inventory'!$C$6:$C$205,MATCH($C227,'Amenity Inventory'!$A$6:$A$205,0))),"Amenity ID Not Found")</f>
        <v/>
      </c>
      <c r="E227" s="27" t="n"/>
      <c r="F227" s="29" t="n"/>
      <c r="G227" s="30">
        <f>IFERROR(IF(OR($C227="",$F227="",$E227=""),"",IF(OR($E227="Receipt",$E227="Adjustment Increase"),$F227,IF(OR($E227="Issue",$E227="Adjustment Decrease"),-$F227,0))),"")</f>
        <v/>
      </c>
      <c r="H227" s="28" t="n"/>
      <c r="I227" s="31">
        <f>IFERROR(IF($C227="","",$G227*IF($H227="",INDEX('Amenity Inventory'!$H$6:$H$205,MATCH($C227,'Amenity Inventory'!$A$6:$A$205,0)),$H227)),"")</f>
        <v/>
      </c>
      <c r="J227" s="27" t="n"/>
      <c r="K227" s="27" t="n"/>
      <c r="L227" s="27" t="n"/>
      <c r="M227" s="27" t="n"/>
      <c r="N227" s="35" t="n"/>
    </row>
    <row r="228">
      <c r="A228" s="27" t="n"/>
      <c r="B228" s="33" t="n"/>
      <c r="C228" s="27" t="n"/>
      <c r="D228" s="32">
        <f>IFERROR(IF($C228="","",INDEX('Amenity Inventory'!$C$6:$C$205,MATCH($C228,'Amenity Inventory'!$A$6:$A$205,0))),"Amenity ID Not Found")</f>
        <v/>
      </c>
      <c r="E228" s="27" t="n"/>
      <c r="F228" s="29" t="n"/>
      <c r="G228" s="30">
        <f>IFERROR(IF(OR($C228="",$F228="",$E228=""),"",IF(OR($E228="Receipt",$E228="Adjustment Increase"),$F228,IF(OR($E228="Issue",$E228="Adjustment Decrease"),-$F228,0))),"")</f>
        <v/>
      </c>
      <c r="H228" s="28" t="n"/>
      <c r="I228" s="31">
        <f>IFERROR(IF($C228="","",$G228*IF($H228="",INDEX('Amenity Inventory'!$H$6:$H$205,MATCH($C228,'Amenity Inventory'!$A$6:$A$205,0)),$H228)),"")</f>
        <v/>
      </c>
      <c r="J228" s="27" t="n"/>
      <c r="K228" s="27" t="n"/>
      <c r="L228" s="27" t="n"/>
      <c r="M228" s="27" t="n"/>
      <c r="N228" s="35" t="n"/>
    </row>
    <row r="229">
      <c r="A229" s="27" t="n"/>
      <c r="B229" s="33" t="n"/>
      <c r="C229" s="27" t="n"/>
      <c r="D229" s="32">
        <f>IFERROR(IF($C229="","",INDEX('Amenity Inventory'!$C$6:$C$205,MATCH($C229,'Amenity Inventory'!$A$6:$A$205,0))),"Amenity ID Not Found")</f>
        <v/>
      </c>
      <c r="E229" s="27" t="n"/>
      <c r="F229" s="29" t="n"/>
      <c r="G229" s="30">
        <f>IFERROR(IF(OR($C229="",$F229="",$E229=""),"",IF(OR($E229="Receipt",$E229="Adjustment Increase"),$F229,IF(OR($E229="Issue",$E229="Adjustment Decrease"),-$F229,0))),"")</f>
        <v/>
      </c>
      <c r="H229" s="28" t="n"/>
      <c r="I229" s="31">
        <f>IFERROR(IF($C229="","",$G229*IF($H229="",INDEX('Amenity Inventory'!$H$6:$H$205,MATCH($C229,'Amenity Inventory'!$A$6:$A$205,0)),$H229)),"")</f>
        <v/>
      </c>
      <c r="J229" s="27" t="n"/>
      <c r="K229" s="27" t="n"/>
      <c r="L229" s="27" t="n"/>
      <c r="M229" s="27" t="n"/>
      <c r="N229" s="35" t="n"/>
    </row>
    <row r="230">
      <c r="A230" s="27" t="n"/>
      <c r="B230" s="33" t="n"/>
      <c r="C230" s="27" t="n"/>
      <c r="D230" s="32">
        <f>IFERROR(IF($C230="","",INDEX('Amenity Inventory'!$C$6:$C$205,MATCH($C230,'Amenity Inventory'!$A$6:$A$205,0))),"Amenity ID Not Found")</f>
        <v/>
      </c>
      <c r="E230" s="27" t="n"/>
      <c r="F230" s="29" t="n"/>
      <c r="G230" s="30">
        <f>IFERROR(IF(OR($C230="",$F230="",$E230=""),"",IF(OR($E230="Receipt",$E230="Adjustment Increase"),$F230,IF(OR($E230="Issue",$E230="Adjustment Decrease"),-$F230,0))),"")</f>
        <v/>
      </c>
      <c r="H230" s="28" t="n"/>
      <c r="I230" s="31">
        <f>IFERROR(IF($C230="","",$G230*IF($H230="",INDEX('Amenity Inventory'!$H$6:$H$205,MATCH($C230,'Amenity Inventory'!$A$6:$A$205,0)),$H230)),"")</f>
        <v/>
      </c>
      <c r="J230" s="27" t="n"/>
      <c r="K230" s="27" t="n"/>
      <c r="L230" s="27" t="n"/>
      <c r="M230" s="27" t="n"/>
      <c r="N230" s="35" t="n"/>
    </row>
    <row r="231">
      <c r="A231" s="27" t="n"/>
      <c r="B231" s="33" t="n"/>
      <c r="C231" s="27" t="n"/>
      <c r="D231" s="32">
        <f>IFERROR(IF($C231="","",INDEX('Amenity Inventory'!$C$6:$C$205,MATCH($C231,'Amenity Inventory'!$A$6:$A$205,0))),"Amenity ID Not Found")</f>
        <v/>
      </c>
      <c r="E231" s="27" t="n"/>
      <c r="F231" s="29" t="n"/>
      <c r="G231" s="30">
        <f>IFERROR(IF(OR($C231="",$F231="",$E231=""),"",IF(OR($E231="Receipt",$E231="Adjustment Increase"),$F231,IF(OR($E231="Issue",$E231="Adjustment Decrease"),-$F231,0))),"")</f>
        <v/>
      </c>
      <c r="H231" s="28" t="n"/>
      <c r="I231" s="31">
        <f>IFERROR(IF($C231="","",$G231*IF($H231="",INDEX('Amenity Inventory'!$H$6:$H$205,MATCH($C231,'Amenity Inventory'!$A$6:$A$205,0)),$H231)),"")</f>
        <v/>
      </c>
      <c r="J231" s="27" t="n"/>
      <c r="K231" s="27" t="n"/>
      <c r="L231" s="27" t="n"/>
      <c r="M231" s="27" t="n"/>
      <c r="N231" s="35" t="n"/>
    </row>
    <row r="232">
      <c r="A232" s="27" t="n"/>
      <c r="B232" s="33" t="n"/>
      <c r="C232" s="27" t="n"/>
      <c r="D232" s="32">
        <f>IFERROR(IF($C232="","",INDEX('Amenity Inventory'!$C$6:$C$205,MATCH($C232,'Amenity Inventory'!$A$6:$A$205,0))),"Amenity ID Not Found")</f>
        <v/>
      </c>
      <c r="E232" s="27" t="n"/>
      <c r="F232" s="29" t="n"/>
      <c r="G232" s="30">
        <f>IFERROR(IF(OR($C232="",$F232="",$E232=""),"",IF(OR($E232="Receipt",$E232="Adjustment Increase"),$F232,IF(OR($E232="Issue",$E232="Adjustment Decrease"),-$F232,0))),"")</f>
        <v/>
      </c>
      <c r="H232" s="28" t="n"/>
      <c r="I232" s="31">
        <f>IFERROR(IF($C232="","",$G232*IF($H232="",INDEX('Amenity Inventory'!$H$6:$H$205,MATCH($C232,'Amenity Inventory'!$A$6:$A$205,0)),$H232)),"")</f>
        <v/>
      </c>
      <c r="J232" s="27" t="n"/>
      <c r="K232" s="27" t="n"/>
      <c r="L232" s="27" t="n"/>
      <c r="M232" s="27" t="n"/>
      <c r="N232" s="35" t="n"/>
    </row>
    <row r="233">
      <c r="A233" s="27" t="n"/>
      <c r="B233" s="33" t="n"/>
      <c r="C233" s="27" t="n"/>
      <c r="D233" s="32">
        <f>IFERROR(IF($C233="","",INDEX('Amenity Inventory'!$C$6:$C$205,MATCH($C233,'Amenity Inventory'!$A$6:$A$205,0))),"Amenity ID Not Found")</f>
        <v/>
      </c>
      <c r="E233" s="27" t="n"/>
      <c r="F233" s="29" t="n"/>
      <c r="G233" s="30">
        <f>IFERROR(IF(OR($C233="",$F233="",$E233=""),"",IF(OR($E233="Receipt",$E233="Adjustment Increase"),$F233,IF(OR($E233="Issue",$E233="Adjustment Decrease"),-$F233,0))),"")</f>
        <v/>
      </c>
      <c r="H233" s="28" t="n"/>
      <c r="I233" s="31">
        <f>IFERROR(IF($C233="","",$G233*IF($H233="",INDEX('Amenity Inventory'!$H$6:$H$205,MATCH($C233,'Amenity Inventory'!$A$6:$A$205,0)),$H233)),"")</f>
        <v/>
      </c>
      <c r="J233" s="27" t="n"/>
      <c r="K233" s="27" t="n"/>
      <c r="L233" s="27" t="n"/>
      <c r="M233" s="27" t="n"/>
      <c r="N233" s="35" t="n"/>
    </row>
    <row r="234">
      <c r="A234" s="27" t="n"/>
      <c r="B234" s="33" t="n"/>
      <c r="C234" s="27" t="n"/>
      <c r="D234" s="32">
        <f>IFERROR(IF($C234="","",INDEX('Amenity Inventory'!$C$6:$C$205,MATCH($C234,'Amenity Inventory'!$A$6:$A$205,0))),"Amenity ID Not Found")</f>
        <v/>
      </c>
      <c r="E234" s="27" t="n"/>
      <c r="F234" s="29" t="n"/>
      <c r="G234" s="30">
        <f>IFERROR(IF(OR($C234="",$F234="",$E234=""),"",IF(OR($E234="Receipt",$E234="Adjustment Increase"),$F234,IF(OR($E234="Issue",$E234="Adjustment Decrease"),-$F234,0))),"")</f>
        <v/>
      </c>
      <c r="H234" s="28" t="n"/>
      <c r="I234" s="31">
        <f>IFERROR(IF($C234="","",$G234*IF($H234="",INDEX('Amenity Inventory'!$H$6:$H$205,MATCH($C234,'Amenity Inventory'!$A$6:$A$205,0)),$H234)),"")</f>
        <v/>
      </c>
      <c r="J234" s="27" t="n"/>
      <c r="K234" s="27" t="n"/>
      <c r="L234" s="27" t="n"/>
      <c r="M234" s="27" t="n"/>
      <c r="N234" s="35" t="n"/>
    </row>
    <row r="235">
      <c r="A235" s="27" t="n"/>
      <c r="B235" s="33" t="n"/>
      <c r="C235" s="27" t="n"/>
      <c r="D235" s="32">
        <f>IFERROR(IF($C235="","",INDEX('Amenity Inventory'!$C$6:$C$205,MATCH($C235,'Amenity Inventory'!$A$6:$A$205,0))),"Amenity ID Not Found")</f>
        <v/>
      </c>
      <c r="E235" s="27" t="n"/>
      <c r="F235" s="29" t="n"/>
      <c r="G235" s="30">
        <f>IFERROR(IF(OR($C235="",$F235="",$E235=""),"",IF(OR($E235="Receipt",$E235="Adjustment Increase"),$F235,IF(OR($E235="Issue",$E235="Adjustment Decrease"),-$F235,0))),"")</f>
        <v/>
      </c>
      <c r="H235" s="28" t="n"/>
      <c r="I235" s="31">
        <f>IFERROR(IF($C235="","",$G235*IF($H235="",INDEX('Amenity Inventory'!$H$6:$H$205,MATCH($C235,'Amenity Inventory'!$A$6:$A$205,0)),$H235)),"")</f>
        <v/>
      </c>
      <c r="J235" s="27" t="n"/>
      <c r="K235" s="27" t="n"/>
      <c r="L235" s="27" t="n"/>
      <c r="M235" s="27" t="n"/>
      <c r="N235" s="35" t="n"/>
    </row>
    <row r="236">
      <c r="A236" s="27" t="n"/>
      <c r="B236" s="33" t="n"/>
      <c r="C236" s="27" t="n"/>
      <c r="D236" s="32">
        <f>IFERROR(IF($C236="","",INDEX('Amenity Inventory'!$C$6:$C$205,MATCH($C236,'Amenity Inventory'!$A$6:$A$205,0))),"Amenity ID Not Found")</f>
        <v/>
      </c>
      <c r="E236" s="27" t="n"/>
      <c r="F236" s="29" t="n"/>
      <c r="G236" s="30">
        <f>IFERROR(IF(OR($C236="",$F236="",$E236=""),"",IF(OR($E236="Receipt",$E236="Adjustment Increase"),$F236,IF(OR($E236="Issue",$E236="Adjustment Decrease"),-$F236,0))),"")</f>
        <v/>
      </c>
      <c r="H236" s="28" t="n"/>
      <c r="I236" s="31">
        <f>IFERROR(IF($C236="","",$G236*IF($H236="",INDEX('Amenity Inventory'!$H$6:$H$205,MATCH($C236,'Amenity Inventory'!$A$6:$A$205,0)),$H236)),"")</f>
        <v/>
      </c>
      <c r="J236" s="27" t="n"/>
      <c r="K236" s="27" t="n"/>
      <c r="L236" s="27" t="n"/>
      <c r="M236" s="27" t="n"/>
      <c r="N236" s="35" t="n"/>
    </row>
    <row r="237">
      <c r="A237" s="27" t="n"/>
      <c r="B237" s="33" t="n"/>
      <c r="C237" s="27" t="n"/>
      <c r="D237" s="32">
        <f>IFERROR(IF($C237="","",INDEX('Amenity Inventory'!$C$6:$C$205,MATCH($C237,'Amenity Inventory'!$A$6:$A$205,0))),"Amenity ID Not Found")</f>
        <v/>
      </c>
      <c r="E237" s="27" t="n"/>
      <c r="F237" s="29" t="n"/>
      <c r="G237" s="30">
        <f>IFERROR(IF(OR($C237="",$F237="",$E237=""),"",IF(OR($E237="Receipt",$E237="Adjustment Increase"),$F237,IF(OR($E237="Issue",$E237="Adjustment Decrease"),-$F237,0))),"")</f>
        <v/>
      </c>
      <c r="H237" s="28" t="n"/>
      <c r="I237" s="31">
        <f>IFERROR(IF($C237="","",$G237*IF($H237="",INDEX('Amenity Inventory'!$H$6:$H$205,MATCH($C237,'Amenity Inventory'!$A$6:$A$205,0)),$H237)),"")</f>
        <v/>
      </c>
      <c r="J237" s="27" t="n"/>
      <c r="K237" s="27" t="n"/>
      <c r="L237" s="27" t="n"/>
      <c r="M237" s="27" t="n"/>
      <c r="N237" s="35" t="n"/>
    </row>
    <row r="238">
      <c r="A238" s="27" t="n"/>
      <c r="B238" s="33" t="n"/>
      <c r="C238" s="27" t="n"/>
      <c r="D238" s="32">
        <f>IFERROR(IF($C238="","",INDEX('Amenity Inventory'!$C$6:$C$205,MATCH($C238,'Amenity Inventory'!$A$6:$A$205,0))),"Amenity ID Not Found")</f>
        <v/>
      </c>
      <c r="E238" s="27" t="n"/>
      <c r="F238" s="29" t="n"/>
      <c r="G238" s="30">
        <f>IFERROR(IF(OR($C238="",$F238="",$E238=""),"",IF(OR($E238="Receipt",$E238="Adjustment Increase"),$F238,IF(OR($E238="Issue",$E238="Adjustment Decrease"),-$F238,0))),"")</f>
        <v/>
      </c>
      <c r="H238" s="28" t="n"/>
      <c r="I238" s="31">
        <f>IFERROR(IF($C238="","",$G238*IF($H238="",INDEX('Amenity Inventory'!$H$6:$H$205,MATCH($C238,'Amenity Inventory'!$A$6:$A$205,0)),$H238)),"")</f>
        <v/>
      </c>
      <c r="J238" s="27" t="n"/>
      <c r="K238" s="27" t="n"/>
      <c r="L238" s="27" t="n"/>
      <c r="M238" s="27" t="n"/>
      <c r="N238" s="35" t="n"/>
    </row>
    <row r="239">
      <c r="A239" s="27" t="n"/>
      <c r="B239" s="33" t="n"/>
      <c r="C239" s="27" t="n"/>
      <c r="D239" s="32">
        <f>IFERROR(IF($C239="","",INDEX('Amenity Inventory'!$C$6:$C$205,MATCH($C239,'Amenity Inventory'!$A$6:$A$205,0))),"Amenity ID Not Found")</f>
        <v/>
      </c>
      <c r="E239" s="27" t="n"/>
      <c r="F239" s="29" t="n"/>
      <c r="G239" s="30">
        <f>IFERROR(IF(OR($C239="",$F239="",$E239=""),"",IF(OR($E239="Receipt",$E239="Adjustment Increase"),$F239,IF(OR($E239="Issue",$E239="Adjustment Decrease"),-$F239,0))),"")</f>
        <v/>
      </c>
      <c r="H239" s="28" t="n"/>
      <c r="I239" s="31">
        <f>IFERROR(IF($C239="","",$G239*IF($H239="",INDEX('Amenity Inventory'!$H$6:$H$205,MATCH($C239,'Amenity Inventory'!$A$6:$A$205,0)),$H239)),"")</f>
        <v/>
      </c>
      <c r="J239" s="27" t="n"/>
      <c r="K239" s="27" t="n"/>
      <c r="L239" s="27" t="n"/>
      <c r="M239" s="27" t="n"/>
      <c r="N239" s="35" t="n"/>
    </row>
    <row r="240">
      <c r="A240" s="27" t="n"/>
      <c r="B240" s="33" t="n"/>
      <c r="C240" s="27" t="n"/>
      <c r="D240" s="32">
        <f>IFERROR(IF($C240="","",INDEX('Amenity Inventory'!$C$6:$C$205,MATCH($C240,'Amenity Inventory'!$A$6:$A$205,0))),"Amenity ID Not Found")</f>
        <v/>
      </c>
      <c r="E240" s="27" t="n"/>
      <c r="F240" s="29" t="n"/>
      <c r="G240" s="30">
        <f>IFERROR(IF(OR($C240="",$F240="",$E240=""),"",IF(OR($E240="Receipt",$E240="Adjustment Increase"),$F240,IF(OR($E240="Issue",$E240="Adjustment Decrease"),-$F240,0))),"")</f>
        <v/>
      </c>
      <c r="H240" s="28" t="n"/>
      <c r="I240" s="31">
        <f>IFERROR(IF($C240="","",$G240*IF($H240="",INDEX('Amenity Inventory'!$H$6:$H$205,MATCH($C240,'Amenity Inventory'!$A$6:$A$205,0)),$H240)),"")</f>
        <v/>
      </c>
      <c r="J240" s="27" t="n"/>
      <c r="K240" s="27" t="n"/>
      <c r="L240" s="27" t="n"/>
      <c r="M240" s="27" t="n"/>
      <c r="N240" s="35" t="n"/>
    </row>
    <row r="241">
      <c r="A241" s="27" t="n"/>
      <c r="B241" s="33" t="n"/>
      <c r="C241" s="27" t="n"/>
      <c r="D241" s="32">
        <f>IFERROR(IF($C241="","",INDEX('Amenity Inventory'!$C$6:$C$205,MATCH($C241,'Amenity Inventory'!$A$6:$A$205,0))),"Amenity ID Not Found")</f>
        <v/>
      </c>
      <c r="E241" s="27" t="n"/>
      <c r="F241" s="29" t="n"/>
      <c r="G241" s="30">
        <f>IFERROR(IF(OR($C241="",$F241="",$E241=""),"",IF(OR($E241="Receipt",$E241="Adjustment Increase"),$F241,IF(OR($E241="Issue",$E241="Adjustment Decrease"),-$F241,0))),"")</f>
        <v/>
      </c>
      <c r="H241" s="28" t="n"/>
      <c r="I241" s="31">
        <f>IFERROR(IF($C241="","",$G241*IF($H241="",INDEX('Amenity Inventory'!$H$6:$H$205,MATCH($C241,'Amenity Inventory'!$A$6:$A$205,0)),$H241)),"")</f>
        <v/>
      </c>
      <c r="J241" s="27" t="n"/>
      <c r="K241" s="27" t="n"/>
      <c r="L241" s="27" t="n"/>
      <c r="M241" s="27" t="n"/>
      <c r="N241" s="35" t="n"/>
    </row>
    <row r="242">
      <c r="A242" s="27" t="n"/>
      <c r="B242" s="33" t="n"/>
      <c r="C242" s="27" t="n"/>
      <c r="D242" s="32">
        <f>IFERROR(IF($C242="","",INDEX('Amenity Inventory'!$C$6:$C$205,MATCH($C242,'Amenity Inventory'!$A$6:$A$205,0))),"Amenity ID Not Found")</f>
        <v/>
      </c>
      <c r="E242" s="27" t="n"/>
      <c r="F242" s="29" t="n"/>
      <c r="G242" s="30">
        <f>IFERROR(IF(OR($C242="",$F242="",$E242=""),"",IF(OR($E242="Receipt",$E242="Adjustment Increase"),$F242,IF(OR($E242="Issue",$E242="Adjustment Decrease"),-$F242,0))),"")</f>
        <v/>
      </c>
      <c r="H242" s="28" t="n"/>
      <c r="I242" s="31">
        <f>IFERROR(IF($C242="","",$G242*IF($H242="",INDEX('Amenity Inventory'!$H$6:$H$205,MATCH($C242,'Amenity Inventory'!$A$6:$A$205,0)),$H242)),"")</f>
        <v/>
      </c>
      <c r="J242" s="27" t="n"/>
      <c r="K242" s="27" t="n"/>
      <c r="L242" s="27" t="n"/>
      <c r="M242" s="27" t="n"/>
      <c r="N242" s="35" t="n"/>
    </row>
    <row r="243">
      <c r="A243" s="27" t="n"/>
      <c r="B243" s="33" t="n"/>
      <c r="C243" s="27" t="n"/>
      <c r="D243" s="32">
        <f>IFERROR(IF($C243="","",INDEX('Amenity Inventory'!$C$6:$C$205,MATCH($C243,'Amenity Inventory'!$A$6:$A$205,0))),"Amenity ID Not Found")</f>
        <v/>
      </c>
      <c r="E243" s="27" t="n"/>
      <c r="F243" s="29" t="n"/>
      <c r="G243" s="30">
        <f>IFERROR(IF(OR($C243="",$F243="",$E243=""),"",IF(OR($E243="Receipt",$E243="Adjustment Increase"),$F243,IF(OR($E243="Issue",$E243="Adjustment Decrease"),-$F243,0))),"")</f>
        <v/>
      </c>
      <c r="H243" s="28" t="n"/>
      <c r="I243" s="31">
        <f>IFERROR(IF($C243="","",$G243*IF($H243="",INDEX('Amenity Inventory'!$H$6:$H$205,MATCH($C243,'Amenity Inventory'!$A$6:$A$205,0)),$H243)),"")</f>
        <v/>
      </c>
      <c r="J243" s="27" t="n"/>
      <c r="K243" s="27" t="n"/>
      <c r="L243" s="27" t="n"/>
      <c r="M243" s="27" t="n"/>
      <c r="N243" s="35" t="n"/>
    </row>
    <row r="244">
      <c r="A244" s="27" t="n"/>
      <c r="B244" s="33" t="n"/>
      <c r="C244" s="27" t="n"/>
      <c r="D244" s="32">
        <f>IFERROR(IF($C244="","",INDEX('Amenity Inventory'!$C$6:$C$205,MATCH($C244,'Amenity Inventory'!$A$6:$A$205,0))),"Amenity ID Not Found")</f>
        <v/>
      </c>
      <c r="E244" s="27" t="n"/>
      <c r="F244" s="29" t="n"/>
      <c r="G244" s="30">
        <f>IFERROR(IF(OR($C244="",$F244="",$E244=""),"",IF(OR($E244="Receipt",$E244="Adjustment Increase"),$F244,IF(OR($E244="Issue",$E244="Adjustment Decrease"),-$F244,0))),"")</f>
        <v/>
      </c>
      <c r="H244" s="28" t="n"/>
      <c r="I244" s="31">
        <f>IFERROR(IF($C244="","",$G244*IF($H244="",INDEX('Amenity Inventory'!$H$6:$H$205,MATCH($C244,'Amenity Inventory'!$A$6:$A$205,0)),$H244)),"")</f>
        <v/>
      </c>
      <c r="J244" s="27" t="n"/>
      <c r="K244" s="27" t="n"/>
      <c r="L244" s="27" t="n"/>
      <c r="M244" s="27" t="n"/>
      <c r="N244" s="35" t="n"/>
    </row>
    <row r="245">
      <c r="A245" s="27" t="n"/>
      <c r="B245" s="33" t="n"/>
      <c r="C245" s="27" t="n"/>
      <c r="D245" s="32">
        <f>IFERROR(IF($C245="","",INDEX('Amenity Inventory'!$C$6:$C$205,MATCH($C245,'Amenity Inventory'!$A$6:$A$205,0))),"Amenity ID Not Found")</f>
        <v/>
      </c>
      <c r="E245" s="27" t="n"/>
      <c r="F245" s="29" t="n"/>
      <c r="G245" s="30">
        <f>IFERROR(IF(OR($C245="",$F245="",$E245=""),"",IF(OR($E245="Receipt",$E245="Adjustment Increase"),$F245,IF(OR($E245="Issue",$E245="Adjustment Decrease"),-$F245,0))),"")</f>
        <v/>
      </c>
      <c r="H245" s="28" t="n"/>
      <c r="I245" s="31">
        <f>IFERROR(IF($C245="","",$G245*IF($H245="",INDEX('Amenity Inventory'!$H$6:$H$205,MATCH($C245,'Amenity Inventory'!$A$6:$A$205,0)),$H245)),"")</f>
        <v/>
      </c>
      <c r="J245" s="27" t="n"/>
      <c r="K245" s="27" t="n"/>
      <c r="L245" s="27" t="n"/>
      <c r="M245" s="27" t="n"/>
      <c r="N245" s="35" t="n"/>
    </row>
    <row r="246">
      <c r="A246" s="27" t="n"/>
      <c r="B246" s="33" t="n"/>
      <c r="C246" s="27" t="n"/>
      <c r="D246" s="32">
        <f>IFERROR(IF($C246="","",INDEX('Amenity Inventory'!$C$6:$C$205,MATCH($C246,'Amenity Inventory'!$A$6:$A$205,0))),"Amenity ID Not Found")</f>
        <v/>
      </c>
      <c r="E246" s="27" t="n"/>
      <c r="F246" s="29" t="n"/>
      <c r="G246" s="30">
        <f>IFERROR(IF(OR($C246="",$F246="",$E246=""),"",IF(OR($E246="Receipt",$E246="Adjustment Increase"),$F246,IF(OR($E246="Issue",$E246="Adjustment Decrease"),-$F246,0))),"")</f>
        <v/>
      </c>
      <c r="H246" s="28" t="n"/>
      <c r="I246" s="31">
        <f>IFERROR(IF($C246="","",$G246*IF($H246="",INDEX('Amenity Inventory'!$H$6:$H$205,MATCH($C246,'Amenity Inventory'!$A$6:$A$205,0)),$H246)),"")</f>
        <v/>
      </c>
      <c r="J246" s="27" t="n"/>
      <c r="K246" s="27" t="n"/>
      <c r="L246" s="27" t="n"/>
      <c r="M246" s="27" t="n"/>
      <c r="N246" s="35" t="n"/>
    </row>
    <row r="247">
      <c r="A247" s="27" t="n"/>
      <c r="B247" s="33" t="n"/>
      <c r="C247" s="27" t="n"/>
      <c r="D247" s="32">
        <f>IFERROR(IF($C247="","",INDEX('Amenity Inventory'!$C$6:$C$205,MATCH($C247,'Amenity Inventory'!$A$6:$A$205,0))),"Amenity ID Not Found")</f>
        <v/>
      </c>
      <c r="E247" s="27" t="n"/>
      <c r="F247" s="29" t="n"/>
      <c r="G247" s="30">
        <f>IFERROR(IF(OR($C247="",$F247="",$E247=""),"",IF(OR($E247="Receipt",$E247="Adjustment Increase"),$F247,IF(OR($E247="Issue",$E247="Adjustment Decrease"),-$F247,0))),"")</f>
        <v/>
      </c>
      <c r="H247" s="28" t="n"/>
      <c r="I247" s="31">
        <f>IFERROR(IF($C247="","",$G247*IF($H247="",INDEX('Amenity Inventory'!$H$6:$H$205,MATCH($C247,'Amenity Inventory'!$A$6:$A$205,0)),$H247)),"")</f>
        <v/>
      </c>
      <c r="J247" s="27" t="n"/>
      <c r="K247" s="27" t="n"/>
      <c r="L247" s="27" t="n"/>
      <c r="M247" s="27" t="n"/>
      <c r="N247" s="35" t="n"/>
    </row>
    <row r="248">
      <c r="A248" s="27" t="n"/>
      <c r="B248" s="33" t="n"/>
      <c r="C248" s="27" t="n"/>
      <c r="D248" s="32">
        <f>IFERROR(IF($C248="","",INDEX('Amenity Inventory'!$C$6:$C$205,MATCH($C248,'Amenity Inventory'!$A$6:$A$205,0))),"Amenity ID Not Found")</f>
        <v/>
      </c>
      <c r="E248" s="27" t="n"/>
      <c r="F248" s="29" t="n"/>
      <c r="G248" s="30">
        <f>IFERROR(IF(OR($C248="",$F248="",$E248=""),"",IF(OR($E248="Receipt",$E248="Adjustment Increase"),$F248,IF(OR($E248="Issue",$E248="Adjustment Decrease"),-$F248,0))),"")</f>
        <v/>
      </c>
      <c r="H248" s="28" t="n"/>
      <c r="I248" s="31">
        <f>IFERROR(IF($C248="","",$G248*IF($H248="",INDEX('Amenity Inventory'!$H$6:$H$205,MATCH($C248,'Amenity Inventory'!$A$6:$A$205,0)),$H248)),"")</f>
        <v/>
      </c>
      <c r="J248" s="27" t="n"/>
      <c r="K248" s="27" t="n"/>
      <c r="L248" s="27" t="n"/>
      <c r="M248" s="27" t="n"/>
      <c r="N248" s="35" t="n"/>
    </row>
    <row r="249">
      <c r="A249" s="27" t="n"/>
      <c r="B249" s="33" t="n"/>
      <c r="C249" s="27" t="n"/>
      <c r="D249" s="32">
        <f>IFERROR(IF($C249="","",INDEX('Amenity Inventory'!$C$6:$C$205,MATCH($C249,'Amenity Inventory'!$A$6:$A$205,0))),"Amenity ID Not Found")</f>
        <v/>
      </c>
      <c r="E249" s="27" t="n"/>
      <c r="F249" s="29" t="n"/>
      <c r="G249" s="30">
        <f>IFERROR(IF(OR($C249="",$F249="",$E249=""),"",IF(OR($E249="Receipt",$E249="Adjustment Increase"),$F249,IF(OR($E249="Issue",$E249="Adjustment Decrease"),-$F249,0))),"")</f>
        <v/>
      </c>
      <c r="H249" s="28" t="n"/>
      <c r="I249" s="31">
        <f>IFERROR(IF($C249="","",$G249*IF($H249="",INDEX('Amenity Inventory'!$H$6:$H$205,MATCH($C249,'Amenity Inventory'!$A$6:$A$205,0)),$H249)),"")</f>
        <v/>
      </c>
      <c r="J249" s="27" t="n"/>
      <c r="K249" s="27" t="n"/>
      <c r="L249" s="27" t="n"/>
      <c r="M249" s="27" t="n"/>
      <c r="N249" s="35" t="n"/>
    </row>
    <row r="250">
      <c r="A250" s="27" t="n"/>
      <c r="B250" s="33" t="n"/>
      <c r="C250" s="27" t="n"/>
      <c r="D250" s="32">
        <f>IFERROR(IF($C250="","",INDEX('Amenity Inventory'!$C$6:$C$205,MATCH($C250,'Amenity Inventory'!$A$6:$A$205,0))),"Amenity ID Not Found")</f>
        <v/>
      </c>
      <c r="E250" s="27" t="n"/>
      <c r="F250" s="29" t="n"/>
      <c r="G250" s="30">
        <f>IFERROR(IF(OR($C250="",$F250="",$E250=""),"",IF(OR($E250="Receipt",$E250="Adjustment Increase"),$F250,IF(OR($E250="Issue",$E250="Adjustment Decrease"),-$F250,0))),"")</f>
        <v/>
      </c>
      <c r="H250" s="28" t="n"/>
      <c r="I250" s="31">
        <f>IFERROR(IF($C250="","",$G250*IF($H250="",INDEX('Amenity Inventory'!$H$6:$H$205,MATCH($C250,'Amenity Inventory'!$A$6:$A$205,0)),$H250)),"")</f>
        <v/>
      </c>
      <c r="J250" s="27" t="n"/>
      <c r="K250" s="27" t="n"/>
      <c r="L250" s="27" t="n"/>
      <c r="M250" s="27" t="n"/>
      <c r="N250" s="35" t="n"/>
    </row>
    <row r="251">
      <c r="A251" s="27" t="n"/>
      <c r="B251" s="33" t="n"/>
      <c r="C251" s="27" t="n"/>
      <c r="D251" s="32">
        <f>IFERROR(IF($C251="","",INDEX('Amenity Inventory'!$C$6:$C$205,MATCH($C251,'Amenity Inventory'!$A$6:$A$205,0))),"Amenity ID Not Found")</f>
        <v/>
      </c>
      <c r="E251" s="27" t="n"/>
      <c r="F251" s="29" t="n"/>
      <c r="G251" s="30">
        <f>IFERROR(IF(OR($C251="",$F251="",$E251=""),"",IF(OR($E251="Receipt",$E251="Adjustment Increase"),$F251,IF(OR($E251="Issue",$E251="Adjustment Decrease"),-$F251,0))),"")</f>
        <v/>
      </c>
      <c r="H251" s="28" t="n"/>
      <c r="I251" s="31">
        <f>IFERROR(IF($C251="","",$G251*IF($H251="",INDEX('Amenity Inventory'!$H$6:$H$205,MATCH($C251,'Amenity Inventory'!$A$6:$A$205,0)),$H251)),"")</f>
        <v/>
      </c>
      <c r="J251" s="27" t="n"/>
      <c r="K251" s="27" t="n"/>
      <c r="L251" s="27" t="n"/>
      <c r="M251" s="27" t="n"/>
      <c r="N251" s="35" t="n"/>
    </row>
    <row r="252">
      <c r="A252" s="27" t="n"/>
      <c r="B252" s="33" t="n"/>
      <c r="C252" s="27" t="n"/>
      <c r="D252" s="32">
        <f>IFERROR(IF($C252="","",INDEX('Amenity Inventory'!$C$6:$C$205,MATCH($C252,'Amenity Inventory'!$A$6:$A$205,0))),"Amenity ID Not Found")</f>
        <v/>
      </c>
      <c r="E252" s="27" t="n"/>
      <c r="F252" s="29" t="n"/>
      <c r="G252" s="30">
        <f>IFERROR(IF(OR($C252="",$F252="",$E252=""),"",IF(OR($E252="Receipt",$E252="Adjustment Increase"),$F252,IF(OR($E252="Issue",$E252="Adjustment Decrease"),-$F252,0))),"")</f>
        <v/>
      </c>
      <c r="H252" s="28" t="n"/>
      <c r="I252" s="31">
        <f>IFERROR(IF($C252="","",$G252*IF($H252="",INDEX('Amenity Inventory'!$H$6:$H$205,MATCH($C252,'Amenity Inventory'!$A$6:$A$205,0)),$H252)),"")</f>
        <v/>
      </c>
      <c r="J252" s="27" t="n"/>
      <c r="K252" s="27" t="n"/>
      <c r="L252" s="27" t="n"/>
      <c r="M252" s="27" t="n"/>
      <c r="N252" s="35" t="n"/>
    </row>
    <row r="253">
      <c r="A253" s="27" t="n"/>
      <c r="B253" s="33" t="n"/>
      <c r="C253" s="27" t="n"/>
      <c r="D253" s="32">
        <f>IFERROR(IF($C253="","",INDEX('Amenity Inventory'!$C$6:$C$205,MATCH($C253,'Amenity Inventory'!$A$6:$A$205,0))),"Amenity ID Not Found")</f>
        <v/>
      </c>
      <c r="E253" s="27" t="n"/>
      <c r="F253" s="29" t="n"/>
      <c r="G253" s="30">
        <f>IFERROR(IF(OR($C253="",$F253="",$E253=""),"",IF(OR($E253="Receipt",$E253="Adjustment Increase"),$F253,IF(OR($E253="Issue",$E253="Adjustment Decrease"),-$F253,0))),"")</f>
        <v/>
      </c>
      <c r="H253" s="28" t="n"/>
      <c r="I253" s="31">
        <f>IFERROR(IF($C253="","",$G253*IF($H253="",INDEX('Amenity Inventory'!$H$6:$H$205,MATCH($C253,'Amenity Inventory'!$A$6:$A$205,0)),$H253)),"")</f>
        <v/>
      </c>
      <c r="J253" s="27" t="n"/>
      <c r="K253" s="27" t="n"/>
      <c r="L253" s="27" t="n"/>
      <c r="M253" s="27" t="n"/>
      <c r="N253" s="35" t="n"/>
    </row>
    <row r="254">
      <c r="A254" s="27" t="n"/>
      <c r="B254" s="33" t="n"/>
      <c r="C254" s="27" t="n"/>
      <c r="D254" s="32">
        <f>IFERROR(IF($C254="","",INDEX('Amenity Inventory'!$C$6:$C$205,MATCH($C254,'Amenity Inventory'!$A$6:$A$205,0))),"Amenity ID Not Found")</f>
        <v/>
      </c>
      <c r="E254" s="27" t="n"/>
      <c r="F254" s="29" t="n"/>
      <c r="G254" s="30">
        <f>IFERROR(IF(OR($C254="",$F254="",$E254=""),"",IF(OR($E254="Receipt",$E254="Adjustment Increase"),$F254,IF(OR($E254="Issue",$E254="Adjustment Decrease"),-$F254,0))),"")</f>
        <v/>
      </c>
      <c r="H254" s="28" t="n"/>
      <c r="I254" s="31">
        <f>IFERROR(IF($C254="","",$G254*IF($H254="",INDEX('Amenity Inventory'!$H$6:$H$205,MATCH($C254,'Amenity Inventory'!$A$6:$A$205,0)),$H254)),"")</f>
        <v/>
      </c>
      <c r="J254" s="27" t="n"/>
      <c r="K254" s="27" t="n"/>
      <c r="L254" s="27" t="n"/>
      <c r="M254" s="27" t="n"/>
      <c r="N254" s="35" t="n"/>
    </row>
    <row r="255">
      <c r="A255" s="27" t="n"/>
      <c r="B255" s="33" t="n"/>
      <c r="C255" s="27" t="n"/>
      <c r="D255" s="32">
        <f>IFERROR(IF($C255="","",INDEX('Amenity Inventory'!$C$6:$C$205,MATCH($C255,'Amenity Inventory'!$A$6:$A$205,0))),"Amenity ID Not Found")</f>
        <v/>
      </c>
      <c r="E255" s="27" t="n"/>
      <c r="F255" s="29" t="n"/>
      <c r="G255" s="30">
        <f>IFERROR(IF(OR($C255="",$F255="",$E255=""),"",IF(OR($E255="Receipt",$E255="Adjustment Increase"),$F255,IF(OR($E255="Issue",$E255="Adjustment Decrease"),-$F255,0))),"")</f>
        <v/>
      </c>
      <c r="H255" s="28" t="n"/>
      <c r="I255" s="31">
        <f>IFERROR(IF($C255="","",$G255*IF($H255="",INDEX('Amenity Inventory'!$H$6:$H$205,MATCH($C255,'Amenity Inventory'!$A$6:$A$205,0)),$H255)),"")</f>
        <v/>
      </c>
      <c r="J255" s="27" t="n"/>
      <c r="K255" s="27" t="n"/>
      <c r="L255" s="27" t="n"/>
      <c r="M255" s="27" t="n"/>
      <c r="N255" s="35" t="n"/>
    </row>
    <row r="256">
      <c r="A256" s="27" t="n"/>
      <c r="B256" s="33" t="n"/>
      <c r="C256" s="27" t="n"/>
      <c r="D256" s="32">
        <f>IFERROR(IF($C256="","",INDEX('Amenity Inventory'!$C$6:$C$205,MATCH($C256,'Amenity Inventory'!$A$6:$A$205,0))),"Amenity ID Not Found")</f>
        <v/>
      </c>
      <c r="E256" s="27" t="n"/>
      <c r="F256" s="29" t="n"/>
      <c r="G256" s="30">
        <f>IFERROR(IF(OR($C256="",$F256="",$E256=""),"",IF(OR($E256="Receipt",$E256="Adjustment Increase"),$F256,IF(OR($E256="Issue",$E256="Adjustment Decrease"),-$F256,0))),"")</f>
        <v/>
      </c>
      <c r="H256" s="28" t="n"/>
      <c r="I256" s="31">
        <f>IFERROR(IF($C256="","",$G256*IF($H256="",INDEX('Amenity Inventory'!$H$6:$H$205,MATCH($C256,'Amenity Inventory'!$A$6:$A$205,0)),$H256)),"")</f>
        <v/>
      </c>
      <c r="J256" s="27" t="n"/>
      <c r="K256" s="27" t="n"/>
      <c r="L256" s="27" t="n"/>
      <c r="M256" s="27" t="n"/>
      <c r="N256" s="35" t="n"/>
    </row>
    <row r="257">
      <c r="A257" s="27" t="n"/>
      <c r="B257" s="33" t="n"/>
      <c r="C257" s="27" t="n"/>
      <c r="D257" s="32">
        <f>IFERROR(IF($C257="","",INDEX('Amenity Inventory'!$C$6:$C$205,MATCH($C257,'Amenity Inventory'!$A$6:$A$205,0))),"Amenity ID Not Found")</f>
        <v/>
      </c>
      <c r="E257" s="27" t="n"/>
      <c r="F257" s="29" t="n"/>
      <c r="G257" s="30">
        <f>IFERROR(IF(OR($C257="",$F257="",$E257=""),"",IF(OR($E257="Receipt",$E257="Adjustment Increase"),$F257,IF(OR($E257="Issue",$E257="Adjustment Decrease"),-$F257,0))),"")</f>
        <v/>
      </c>
      <c r="H257" s="28" t="n"/>
      <c r="I257" s="31">
        <f>IFERROR(IF($C257="","",$G257*IF($H257="",INDEX('Amenity Inventory'!$H$6:$H$205,MATCH($C257,'Amenity Inventory'!$A$6:$A$205,0)),$H257)),"")</f>
        <v/>
      </c>
      <c r="J257" s="27" t="n"/>
      <c r="K257" s="27" t="n"/>
      <c r="L257" s="27" t="n"/>
      <c r="M257" s="27" t="n"/>
      <c r="N257" s="35" t="n"/>
    </row>
    <row r="258">
      <c r="A258" s="27" t="n"/>
      <c r="B258" s="33" t="n"/>
      <c r="C258" s="27" t="n"/>
      <c r="D258" s="32">
        <f>IFERROR(IF($C258="","",INDEX('Amenity Inventory'!$C$6:$C$205,MATCH($C258,'Amenity Inventory'!$A$6:$A$205,0))),"Amenity ID Not Found")</f>
        <v/>
      </c>
      <c r="E258" s="27" t="n"/>
      <c r="F258" s="29" t="n"/>
      <c r="G258" s="30">
        <f>IFERROR(IF(OR($C258="",$F258="",$E258=""),"",IF(OR($E258="Receipt",$E258="Adjustment Increase"),$F258,IF(OR($E258="Issue",$E258="Adjustment Decrease"),-$F258,0))),"")</f>
        <v/>
      </c>
      <c r="H258" s="28" t="n"/>
      <c r="I258" s="31">
        <f>IFERROR(IF($C258="","",$G258*IF($H258="",INDEX('Amenity Inventory'!$H$6:$H$205,MATCH($C258,'Amenity Inventory'!$A$6:$A$205,0)),$H258)),"")</f>
        <v/>
      </c>
      <c r="J258" s="27" t="n"/>
      <c r="K258" s="27" t="n"/>
      <c r="L258" s="27" t="n"/>
      <c r="M258" s="27" t="n"/>
      <c r="N258" s="35" t="n"/>
    </row>
    <row r="259">
      <c r="A259" s="27" t="n"/>
      <c r="B259" s="33" t="n"/>
      <c r="C259" s="27" t="n"/>
      <c r="D259" s="32">
        <f>IFERROR(IF($C259="","",INDEX('Amenity Inventory'!$C$6:$C$205,MATCH($C259,'Amenity Inventory'!$A$6:$A$205,0))),"Amenity ID Not Found")</f>
        <v/>
      </c>
      <c r="E259" s="27" t="n"/>
      <c r="F259" s="29" t="n"/>
      <c r="G259" s="30">
        <f>IFERROR(IF(OR($C259="",$F259="",$E259=""),"",IF(OR($E259="Receipt",$E259="Adjustment Increase"),$F259,IF(OR($E259="Issue",$E259="Adjustment Decrease"),-$F259,0))),"")</f>
        <v/>
      </c>
      <c r="H259" s="28" t="n"/>
      <c r="I259" s="31">
        <f>IFERROR(IF($C259="","",$G259*IF($H259="",INDEX('Amenity Inventory'!$H$6:$H$205,MATCH($C259,'Amenity Inventory'!$A$6:$A$205,0)),$H259)),"")</f>
        <v/>
      </c>
      <c r="J259" s="27" t="n"/>
      <c r="K259" s="27" t="n"/>
      <c r="L259" s="27" t="n"/>
      <c r="M259" s="27" t="n"/>
      <c r="N259" s="35" t="n"/>
    </row>
    <row r="260">
      <c r="A260" s="27" t="n"/>
      <c r="B260" s="33" t="n"/>
      <c r="C260" s="27" t="n"/>
      <c r="D260" s="32">
        <f>IFERROR(IF($C260="","",INDEX('Amenity Inventory'!$C$6:$C$205,MATCH($C260,'Amenity Inventory'!$A$6:$A$205,0))),"Amenity ID Not Found")</f>
        <v/>
      </c>
      <c r="E260" s="27" t="n"/>
      <c r="F260" s="29" t="n"/>
      <c r="G260" s="30">
        <f>IFERROR(IF(OR($C260="",$F260="",$E260=""),"",IF(OR($E260="Receipt",$E260="Adjustment Increase"),$F260,IF(OR($E260="Issue",$E260="Adjustment Decrease"),-$F260,0))),"")</f>
        <v/>
      </c>
      <c r="H260" s="28" t="n"/>
      <c r="I260" s="31">
        <f>IFERROR(IF($C260="","",$G260*IF($H260="",INDEX('Amenity Inventory'!$H$6:$H$205,MATCH($C260,'Amenity Inventory'!$A$6:$A$205,0)),$H260)),"")</f>
        <v/>
      </c>
      <c r="J260" s="27" t="n"/>
      <c r="K260" s="27" t="n"/>
      <c r="L260" s="27" t="n"/>
      <c r="M260" s="27" t="n"/>
      <c r="N260" s="35" t="n"/>
    </row>
    <row r="261">
      <c r="A261" s="27" t="n"/>
      <c r="B261" s="33" t="n"/>
      <c r="C261" s="27" t="n"/>
      <c r="D261" s="32">
        <f>IFERROR(IF($C261="","",INDEX('Amenity Inventory'!$C$6:$C$205,MATCH($C261,'Amenity Inventory'!$A$6:$A$205,0))),"Amenity ID Not Found")</f>
        <v/>
      </c>
      <c r="E261" s="27" t="n"/>
      <c r="F261" s="29" t="n"/>
      <c r="G261" s="30">
        <f>IFERROR(IF(OR($C261="",$F261="",$E261=""),"",IF(OR($E261="Receipt",$E261="Adjustment Increase"),$F261,IF(OR($E261="Issue",$E261="Adjustment Decrease"),-$F261,0))),"")</f>
        <v/>
      </c>
      <c r="H261" s="28" t="n"/>
      <c r="I261" s="31">
        <f>IFERROR(IF($C261="","",$G261*IF($H261="",INDEX('Amenity Inventory'!$H$6:$H$205,MATCH($C261,'Amenity Inventory'!$A$6:$A$205,0)),$H261)),"")</f>
        <v/>
      </c>
      <c r="J261" s="27" t="n"/>
      <c r="K261" s="27" t="n"/>
      <c r="L261" s="27" t="n"/>
      <c r="M261" s="27" t="n"/>
      <c r="N261" s="35" t="n"/>
    </row>
    <row r="262">
      <c r="A262" s="27" t="n"/>
      <c r="B262" s="33" t="n"/>
      <c r="C262" s="27" t="n"/>
      <c r="D262" s="32">
        <f>IFERROR(IF($C262="","",INDEX('Amenity Inventory'!$C$6:$C$205,MATCH($C262,'Amenity Inventory'!$A$6:$A$205,0))),"Amenity ID Not Found")</f>
        <v/>
      </c>
      <c r="E262" s="27" t="n"/>
      <c r="F262" s="29" t="n"/>
      <c r="G262" s="30">
        <f>IFERROR(IF(OR($C262="",$F262="",$E262=""),"",IF(OR($E262="Receipt",$E262="Adjustment Increase"),$F262,IF(OR($E262="Issue",$E262="Adjustment Decrease"),-$F262,0))),"")</f>
        <v/>
      </c>
      <c r="H262" s="28" t="n"/>
      <c r="I262" s="31">
        <f>IFERROR(IF($C262="","",$G262*IF($H262="",INDEX('Amenity Inventory'!$H$6:$H$205,MATCH($C262,'Amenity Inventory'!$A$6:$A$205,0)),$H262)),"")</f>
        <v/>
      </c>
      <c r="J262" s="27" t="n"/>
      <c r="K262" s="27" t="n"/>
      <c r="L262" s="27" t="n"/>
      <c r="M262" s="27" t="n"/>
      <c r="N262" s="35" t="n"/>
    </row>
    <row r="263">
      <c r="A263" s="27" t="n"/>
      <c r="B263" s="33" t="n"/>
      <c r="C263" s="27" t="n"/>
      <c r="D263" s="32">
        <f>IFERROR(IF($C263="","",INDEX('Amenity Inventory'!$C$6:$C$205,MATCH($C263,'Amenity Inventory'!$A$6:$A$205,0))),"Amenity ID Not Found")</f>
        <v/>
      </c>
      <c r="E263" s="27" t="n"/>
      <c r="F263" s="29" t="n"/>
      <c r="G263" s="30">
        <f>IFERROR(IF(OR($C263="",$F263="",$E263=""),"",IF(OR($E263="Receipt",$E263="Adjustment Increase"),$F263,IF(OR($E263="Issue",$E263="Adjustment Decrease"),-$F263,0))),"")</f>
        <v/>
      </c>
      <c r="H263" s="28" t="n"/>
      <c r="I263" s="31">
        <f>IFERROR(IF($C263="","",$G263*IF($H263="",INDEX('Amenity Inventory'!$H$6:$H$205,MATCH($C263,'Amenity Inventory'!$A$6:$A$205,0)),$H263)),"")</f>
        <v/>
      </c>
      <c r="J263" s="27" t="n"/>
      <c r="K263" s="27" t="n"/>
      <c r="L263" s="27" t="n"/>
      <c r="M263" s="27" t="n"/>
      <c r="N263" s="35" t="n"/>
    </row>
    <row r="264">
      <c r="A264" s="27" t="n"/>
      <c r="B264" s="33" t="n"/>
      <c r="C264" s="27" t="n"/>
      <c r="D264" s="32">
        <f>IFERROR(IF($C264="","",INDEX('Amenity Inventory'!$C$6:$C$205,MATCH($C264,'Amenity Inventory'!$A$6:$A$205,0))),"Amenity ID Not Found")</f>
        <v/>
      </c>
      <c r="E264" s="27" t="n"/>
      <c r="F264" s="29" t="n"/>
      <c r="G264" s="30">
        <f>IFERROR(IF(OR($C264="",$F264="",$E264=""),"",IF(OR($E264="Receipt",$E264="Adjustment Increase"),$F264,IF(OR($E264="Issue",$E264="Adjustment Decrease"),-$F264,0))),"")</f>
        <v/>
      </c>
      <c r="H264" s="28" t="n"/>
      <c r="I264" s="31">
        <f>IFERROR(IF($C264="","",$G264*IF($H264="",INDEX('Amenity Inventory'!$H$6:$H$205,MATCH($C264,'Amenity Inventory'!$A$6:$A$205,0)),$H264)),"")</f>
        <v/>
      </c>
      <c r="J264" s="27" t="n"/>
      <c r="K264" s="27" t="n"/>
      <c r="L264" s="27" t="n"/>
      <c r="M264" s="27" t="n"/>
      <c r="N264" s="35" t="n"/>
    </row>
    <row r="265">
      <c r="A265" s="27" t="n"/>
      <c r="B265" s="33" t="n"/>
      <c r="C265" s="27" t="n"/>
      <c r="D265" s="32">
        <f>IFERROR(IF($C265="","",INDEX('Amenity Inventory'!$C$6:$C$205,MATCH($C265,'Amenity Inventory'!$A$6:$A$205,0))),"Amenity ID Not Found")</f>
        <v/>
      </c>
      <c r="E265" s="27" t="n"/>
      <c r="F265" s="29" t="n"/>
      <c r="G265" s="30">
        <f>IFERROR(IF(OR($C265="",$F265="",$E265=""),"",IF(OR($E265="Receipt",$E265="Adjustment Increase"),$F265,IF(OR($E265="Issue",$E265="Adjustment Decrease"),-$F265,0))),"")</f>
        <v/>
      </c>
      <c r="H265" s="28" t="n"/>
      <c r="I265" s="31">
        <f>IFERROR(IF($C265="","",$G265*IF($H265="",INDEX('Amenity Inventory'!$H$6:$H$205,MATCH($C265,'Amenity Inventory'!$A$6:$A$205,0)),$H265)),"")</f>
        <v/>
      </c>
      <c r="J265" s="27" t="n"/>
      <c r="K265" s="27" t="n"/>
      <c r="L265" s="27" t="n"/>
      <c r="M265" s="27" t="n"/>
      <c r="N265" s="35" t="n"/>
    </row>
    <row r="266">
      <c r="A266" s="27" t="n"/>
      <c r="B266" s="33" t="n"/>
      <c r="C266" s="27" t="n"/>
      <c r="D266" s="32">
        <f>IFERROR(IF($C266="","",INDEX('Amenity Inventory'!$C$6:$C$205,MATCH($C266,'Amenity Inventory'!$A$6:$A$205,0))),"Amenity ID Not Found")</f>
        <v/>
      </c>
      <c r="E266" s="27" t="n"/>
      <c r="F266" s="29" t="n"/>
      <c r="G266" s="30">
        <f>IFERROR(IF(OR($C266="",$F266="",$E266=""),"",IF(OR($E266="Receipt",$E266="Adjustment Increase"),$F266,IF(OR($E266="Issue",$E266="Adjustment Decrease"),-$F266,0))),"")</f>
        <v/>
      </c>
      <c r="H266" s="28" t="n"/>
      <c r="I266" s="31">
        <f>IFERROR(IF($C266="","",$G266*IF($H266="",INDEX('Amenity Inventory'!$H$6:$H$205,MATCH($C266,'Amenity Inventory'!$A$6:$A$205,0)),$H266)),"")</f>
        <v/>
      </c>
      <c r="J266" s="27" t="n"/>
      <c r="K266" s="27" t="n"/>
      <c r="L266" s="27" t="n"/>
      <c r="M266" s="27" t="n"/>
      <c r="N266" s="35" t="n"/>
    </row>
    <row r="267">
      <c r="A267" s="27" t="n"/>
      <c r="B267" s="33" t="n"/>
      <c r="C267" s="27" t="n"/>
      <c r="D267" s="32">
        <f>IFERROR(IF($C267="","",INDEX('Amenity Inventory'!$C$6:$C$205,MATCH($C267,'Amenity Inventory'!$A$6:$A$205,0))),"Amenity ID Not Found")</f>
        <v/>
      </c>
      <c r="E267" s="27" t="n"/>
      <c r="F267" s="29" t="n"/>
      <c r="G267" s="30">
        <f>IFERROR(IF(OR($C267="",$F267="",$E267=""),"",IF(OR($E267="Receipt",$E267="Adjustment Increase"),$F267,IF(OR($E267="Issue",$E267="Adjustment Decrease"),-$F267,0))),"")</f>
        <v/>
      </c>
      <c r="H267" s="28" t="n"/>
      <c r="I267" s="31">
        <f>IFERROR(IF($C267="","",$G267*IF($H267="",INDEX('Amenity Inventory'!$H$6:$H$205,MATCH($C267,'Amenity Inventory'!$A$6:$A$205,0)),$H267)),"")</f>
        <v/>
      </c>
      <c r="J267" s="27" t="n"/>
      <c r="K267" s="27" t="n"/>
      <c r="L267" s="27" t="n"/>
      <c r="M267" s="27" t="n"/>
      <c r="N267" s="35" t="n"/>
    </row>
    <row r="268">
      <c r="A268" s="27" t="n"/>
      <c r="B268" s="33" t="n"/>
      <c r="C268" s="27" t="n"/>
      <c r="D268" s="32">
        <f>IFERROR(IF($C268="","",INDEX('Amenity Inventory'!$C$6:$C$205,MATCH($C268,'Amenity Inventory'!$A$6:$A$205,0))),"Amenity ID Not Found")</f>
        <v/>
      </c>
      <c r="E268" s="27" t="n"/>
      <c r="F268" s="29" t="n"/>
      <c r="G268" s="30">
        <f>IFERROR(IF(OR($C268="",$F268="",$E268=""),"",IF(OR($E268="Receipt",$E268="Adjustment Increase"),$F268,IF(OR($E268="Issue",$E268="Adjustment Decrease"),-$F268,0))),"")</f>
        <v/>
      </c>
      <c r="H268" s="28" t="n"/>
      <c r="I268" s="31">
        <f>IFERROR(IF($C268="","",$G268*IF($H268="",INDEX('Amenity Inventory'!$H$6:$H$205,MATCH($C268,'Amenity Inventory'!$A$6:$A$205,0)),$H268)),"")</f>
        <v/>
      </c>
      <c r="J268" s="27" t="n"/>
      <c r="K268" s="27" t="n"/>
      <c r="L268" s="27" t="n"/>
      <c r="M268" s="27" t="n"/>
      <c r="N268" s="35" t="n"/>
    </row>
    <row r="269">
      <c r="A269" s="27" t="n"/>
      <c r="B269" s="33" t="n"/>
      <c r="C269" s="27" t="n"/>
      <c r="D269" s="32">
        <f>IFERROR(IF($C269="","",INDEX('Amenity Inventory'!$C$6:$C$205,MATCH($C269,'Amenity Inventory'!$A$6:$A$205,0))),"Amenity ID Not Found")</f>
        <v/>
      </c>
      <c r="E269" s="27" t="n"/>
      <c r="F269" s="29" t="n"/>
      <c r="G269" s="30">
        <f>IFERROR(IF(OR($C269="",$F269="",$E269=""),"",IF(OR($E269="Receipt",$E269="Adjustment Increase"),$F269,IF(OR($E269="Issue",$E269="Adjustment Decrease"),-$F269,0))),"")</f>
        <v/>
      </c>
      <c r="H269" s="28" t="n"/>
      <c r="I269" s="31">
        <f>IFERROR(IF($C269="","",$G269*IF($H269="",INDEX('Amenity Inventory'!$H$6:$H$205,MATCH($C269,'Amenity Inventory'!$A$6:$A$205,0)),$H269)),"")</f>
        <v/>
      </c>
      <c r="J269" s="27" t="n"/>
      <c r="K269" s="27" t="n"/>
      <c r="L269" s="27" t="n"/>
      <c r="M269" s="27" t="n"/>
      <c r="N269" s="35" t="n"/>
    </row>
    <row r="270">
      <c r="A270" s="27" t="n"/>
      <c r="B270" s="33" t="n"/>
      <c r="C270" s="27" t="n"/>
      <c r="D270" s="32">
        <f>IFERROR(IF($C270="","",INDEX('Amenity Inventory'!$C$6:$C$205,MATCH($C270,'Amenity Inventory'!$A$6:$A$205,0))),"Amenity ID Not Found")</f>
        <v/>
      </c>
      <c r="E270" s="27" t="n"/>
      <c r="F270" s="29" t="n"/>
      <c r="G270" s="30">
        <f>IFERROR(IF(OR($C270="",$F270="",$E270=""),"",IF(OR($E270="Receipt",$E270="Adjustment Increase"),$F270,IF(OR($E270="Issue",$E270="Adjustment Decrease"),-$F270,0))),"")</f>
        <v/>
      </c>
      <c r="H270" s="28" t="n"/>
      <c r="I270" s="31">
        <f>IFERROR(IF($C270="","",$G270*IF($H270="",INDEX('Amenity Inventory'!$H$6:$H$205,MATCH($C270,'Amenity Inventory'!$A$6:$A$205,0)),$H270)),"")</f>
        <v/>
      </c>
      <c r="J270" s="27" t="n"/>
      <c r="K270" s="27" t="n"/>
      <c r="L270" s="27" t="n"/>
      <c r="M270" s="27" t="n"/>
      <c r="N270" s="35" t="n"/>
    </row>
    <row r="271">
      <c r="A271" s="27" t="n"/>
      <c r="B271" s="33" t="n"/>
      <c r="C271" s="27" t="n"/>
      <c r="D271" s="32">
        <f>IFERROR(IF($C271="","",INDEX('Amenity Inventory'!$C$6:$C$205,MATCH($C271,'Amenity Inventory'!$A$6:$A$205,0))),"Amenity ID Not Found")</f>
        <v/>
      </c>
      <c r="E271" s="27" t="n"/>
      <c r="F271" s="29" t="n"/>
      <c r="G271" s="30">
        <f>IFERROR(IF(OR($C271="",$F271="",$E271=""),"",IF(OR($E271="Receipt",$E271="Adjustment Increase"),$F271,IF(OR($E271="Issue",$E271="Adjustment Decrease"),-$F271,0))),"")</f>
        <v/>
      </c>
      <c r="H271" s="28" t="n"/>
      <c r="I271" s="31">
        <f>IFERROR(IF($C271="","",$G271*IF($H271="",INDEX('Amenity Inventory'!$H$6:$H$205,MATCH($C271,'Amenity Inventory'!$A$6:$A$205,0)),$H271)),"")</f>
        <v/>
      </c>
      <c r="J271" s="27" t="n"/>
      <c r="K271" s="27" t="n"/>
      <c r="L271" s="27" t="n"/>
      <c r="M271" s="27" t="n"/>
      <c r="N271" s="35" t="n"/>
    </row>
    <row r="272">
      <c r="A272" s="27" t="n"/>
      <c r="B272" s="33" t="n"/>
      <c r="C272" s="27" t="n"/>
      <c r="D272" s="32">
        <f>IFERROR(IF($C272="","",INDEX('Amenity Inventory'!$C$6:$C$205,MATCH($C272,'Amenity Inventory'!$A$6:$A$205,0))),"Amenity ID Not Found")</f>
        <v/>
      </c>
      <c r="E272" s="27" t="n"/>
      <c r="F272" s="29" t="n"/>
      <c r="G272" s="30">
        <f>IFERROR(IF(OR($C272="",$F272="",$E272=""),"",IF(OR($E272="Receipt",$E272="Adjustment Increase"),$F272,IF(OR($E272="Issue",$E272="Adjustment Decrease"),-$F272,0))),"")</f>
        <v/>
      </c>
      <c r="H272" s="28" t="n"/>
      <c r="I272" s="31">
        <f>IFERROR(IF($C272="","",$G272*IF($H272="",INDEX('Amenity Inventory'!$H$6:$H$205,MATCH($C272,'Amenity Inventory'!$A$6:$A$205,0)),$H272)),"")</f>
        <v/>
      </c>
      <c r="J272" s="27" t="n"/>
      <c r="K272" s="27" t="n"/>
      <c r="L272" s="27" t="n"/>
      <c r="M272" s="27" t="n"/>
      <c r="N272" s="35" t="n"/>
    </row>
    <row r="273">
      <c r="A273" s="27" t="n"/>
      <c r="B273" s="33" t="n"/>
      <c r="C273" s="27" t="n"/>
      <c r="D273" s="32">
        <f>IFERROR(IF($C273="","",INDEX('Amenity Inventory'!$C$6:$C$205,MATCH($C273,'Amenity Inventory'!$A$6:$A$205,0))),"Amenity ID Not Found")</f>
        <v/>
      </c>
      <c r="E273" s="27" t="n"/>
      <c r="F273" s="29" t="n"/>
      <c r="G273" s="30">
        <f>IFERROR(IF(OR($C273="",$F273="",$E273=""),"",IF(OR($E273="Receipt",$E273="Adjustment Increase"),$F273,IF(OR($E273="Issue",$E273="Adjustment Decrease"),-$F273,0))),"")</f>
        <v/>
      </c>
      <c r="H273" s="28" t="n"/>
      <c r="I273" s="31">
        <f>IFERROR(IF($C273="","",$G273*IF($H273="",INDEX('Amenity Inventory'!$H$6:$H$205,MATCH($C273,'Amenity Inventory'!$A$6:$A$205,0)),$H273)),"")</f>
        <v/>
      </c>
      <c r="J273" s="27" t="n"/>
      <c r="K273" s="27" t="n"/>
      <c r="L273" s="27" t="n"/>
      <c r="M273" s="27" t="n"/>
      <c r="N273" s="35" t="n"/>
    </row>
    <row r="274">
      <c r="A274" s="27" t="n"/>
      <c r="B274" s="33" t="n"/>
      <c r="C274" s="27" t="n"/>
      <c r="D274" s="32">
        <f>IFERROR(IF($C274="","",INDEX('Amenity Inventory'!$C$6:$C$205,MATCH($C274,'Amenity Inventory'!$A$6:$A$205,0))),"Amenity ID Not Found")</f>
        <v/>
      </c>
      <c r="E274" s="27" t="n"/>
      <c r="F274" s="29" t="n"/>
      <c r="G274" s="30">
        <f>IFERROR(IF(OR($C274="",$F274="",$E274=""),"",IF(OR($E274="Receipt",$E274="Adjustment Increase"),$F274,IF(OR($E274="Issue",$E274="Adjustment Decrease"),-$F274,0))),"")</f>
        <v/>
      </c>
      <c r="H274" s="28" t="n"/>
      <c r="I274" s="31">
        <f>IFERROR(IF($C274="","",$G274*IF($H274="",INDEX('Amenity Inventory'!$H$6:$H$205,MATCH($C274,'Amenity Inventory'!$A$6:$A$205,0)),$H274)),"")</f>
        <v/>
      </c>
      <c r="J274" s="27" t="n"/>
      <c r="K274" s="27" t="n"/>
      <c r="L274" s="27" t="n"/>
      <c r="M274" s="27" t="n"/>
      <c r="N274" s="35" t="n"/>
    </row>
    <row r="275">
      <c r="A275" s="27" t="n"/>
      <c r="B275" s="33" t="n"/>
      <c r="C275" s="27" t="n"/>
      <c r="D275" s="32">
        <f>IFERROR(IF($C275="","",INDEX('Amenity Inventory'!$C$6:$C$205,MATCH($C275,'Amenity Inventory'!$A$6:$A$205,0))),"Amenity ID Not Found")</f>
        <v/>
      </c>
      <c r="E275" s="27" t="n"/>
      <c r="F275" s="29" t="n"/>
      <c r="G275" s="30">
        <f>IFERROR(IF(OR($C275="",$F275="",$E275=""),"",IF(OR($E275="Receipt",$E275="Adjustment Increase"),$F275,IF(OR($E275="Issue",$E275="Adjustment Decrease"),-$F275,0))),"")</f>
        <v/>
      </c>
      <c r="H275" s="28" t="n"/>
      <c r="I275" s="31">
        <f>IFERROR(IF($C275="","",$G275*IF($H275="",INDEX('Amenity Inventory'!$H$6:$H$205,MATCH($C275,'Amenity Inventory'!$A$6:$A$205,0)),$H275)),"")</f>
        <v/>
      </c>
      <c r="J275" s="27" t="n"/>
      <c r="K275" s="27" t="n"/>
      <c r="L275" s="27" t="n"/>
      <c r="M275" s="27" t="n"/>
      <c r="N275" s="35" t="n"/>
    </row>
    <row r="276">
      <c r="A276" s="27" t="n"/>
      <c r="B276" s="33" t="n"/>
      <c r="C276" s="27" t="n"/>
      <c r="D276" s="32">
        <f>IFERROR(IF($C276="","",INDEX('Amenity Inventory'!$C$6:$C$205,MATCH($C276,'Amenity Inventory'!$A$6:$A$205,0))),"Amenity ID Not Found")</f>
        <v/>
      </c>
      <c r="E276" s="27" t="n"/>
      <c r="F276" s="29" t="n"/>
      <c r="G276" s="30">
        <f>IFERROR(IF(OR($C276="",$F276="",$E276=""),"",IF(OR($E276="Receipt",$E276="Adjustment Increase"),$F276,IF(OR($E276="Issue",$E276="Adjustment Decrease"),-$F276,0))),"")</f>
        <v/>
      </c>
      <c r="H276" s="28" t="n"/>
      <c r="I276" s="31">
        <f>IFERROR(IF($C276="","",$G276*IF($H276="",INDEX('Amenity Inventory'!$H$6:$H$205,MATCH($C276,'Amenity Inventory'!$A$6:$A$205,0)),$H276)),"")</f>
        <v/>
      </c>
      <c r="J276" s="27" t="n"/>
      <c r="K276" s="27" t="n"/>
      <c r="L276" s="27" t="n"/>
      <c r="M276" s="27" t="n"/>
      <c r="N276" s="35" t="n"/>
    </row>
    <row r="277">
      <c r="A277" s="27" t="n"/>
      <c r="B277" s="33" t="n"/>
      <c r="C277" s="27" t="n"/>
      <c r="D277" s="32">
        <f>IFERROR(IF($C277="","",INDEX('Amenity Inventory'!$C$6:$C$205,MATCH($C277,'Amenity Inventory'!$A$6:$A$205,0))),"Amenity ID Not Found")</f>
        <v/>
      </c>
      <c r="E277" s="27" t="n"/>
      <c r="F277" s="29" t="n"/>
      <c r="G277" s="30">
        <f>IFERROR(IF(OR($C277="",$F277="",$E277=""),"",IF(OR($E277="Receipt",$E277="Adjustment Increase"),$F277,IF(OR($E277="Issue",$E277="Adjustment Decrease"),-$F277,0))),"")</f>
        <v/>
      </c>
      <c r="H277" s="28" t="n"/>
      <c r="I277" s="31">
        <f>IFERROR(IF($C277="","",$G277*IF($H277="",INDEX('Amenity Inventory'!$H$6:$H$205,MATCH($C277,'Amenity Inventory'!$A$6:$A$205,0)),$H277)),"")</f>
        <v/>
      </c>
      <c r="J277" s="27" t="n"/>
      <c r="K277" s="27" t="n"/>
      <c r="L277" s="27" t="n"/>
      <c r="M277" s="27" t="n"/>
      <c r="N277" s="35" t="n"/>
    </row>
    <row r="278">
      <c r="A278" s="27" t="n"/>
      <c r="B278" s="33" t="n"/>
      <c r="C278" s="27" t="n"/>
      <c r="D278" s="32">
        <f>IFERROR(IF($C278="","",INDEX('Amenity Inventory'!$C$6:$C$205,MATCH($C278,'Amenity Inventory'!$A$6:$A$205,0))),"Amenity ID Not Found")</f>
        <v/>
      </c>
      <c r="E278" s="27" t="n"/>
      <c r="F278" s="29" t="n"/>
      <c r="G278" s="30">
        <f>IFERROR(IF(OR($C278="",$F278="",$E278=""),"",IF(OR($E278="Receipt",$E278="Adjustment Increase"),$F278,IF(OR($E278="Issue",$E278="Adjustment Decrease"),-$F278,0))),"")</f>
        <v/>
      </c>
      <c r="H278" s="28" t="n"/>
      <c r="I278" s="31">
        <f>IFERROR(IF($C278="","",$G278*IF($H278="",INDEX('Amenity Inventory'!$H$6:$H$205,MATCH($C278,'Amenity Inventory'!$A$6:$A$205,0)),$H278)),"")</f>
        <v/>
      </c>
      <c r="J278" s="27" t="n"/>
      <c r="K278" s="27" t="n"/>
      <c r="L278" s="27" t="n"/>
      <c r="M278" s="27" t="n"/>
      <c r="N278" s="35" t="n"/>
    </row>
    <row r="279">
      <c r="A279" s="27" t="n"/>
      <c r="B279" s="33" t="n"/>
      <c r="C279" s="27" t="n"/>
      <c r="D279" s="32">
        <f>IFERROR(IF($C279="","",INDEX('Amenity Inventory'!$C$6:$C$205,MATCH($C279,'Amenity Inventory'!$A$6:$A$205,0))),"Amenity ID Not Found")</f>
        <v/>
      </c>
      <c r="E279" s="27" t="n"/>
      <c r="F279" s="29" t="n"/>
      <c r="G279" s="30">
        <f>IFERROR(IF(OR($C279="",$F279="",$E279=""),"",IF(OR($E279="Receipt",$E279="Adjustment Increase"),$F279,IF(OR($E279="Issue",$E279="Adjustment Decrease"),-$F279,0))),"")</f>
        <v/>
      </c>
      <c r="H279" s="28" t="n"/>
      <c r="I279" s="31">
        <f>IFERROR(IF($C279="","",$G279*IF($H279="",INDEX('Amenity Inventory'!$H$6:$H$205,MATCH($C279,'Amenity Inventory'!$A$6:$A$205,0)),$H279)),"")</f>
        <v/>
      </c>
      <c r="J279" s="27" t="n"/>
      <c r="K279" s="27" t="n"/>
      <c r="L279" s="27" t="n"/>
      <c r="M279" s="27" t="n"/>
      <c r="N279" s="35" t="n"/>
    </row>
    <row r="280">
      <c r="A280" s="27" t="n"/>
      <c r="B280" s="33" t="n"/>
      <c r="C280" s="27" t="n"/>
      <c r="D280" s="32">
        <f>IFERROR(IF($C280="","",INDEX('Amenity Inventory'!$C$6:$C$205,MATCH($C280,'Amenity Inventory'!$A$6:$A$205,0))),"Amenity ID Not Found")</f>
        <v/>
      </c>
      <c r="E280" s="27" t="n"/>
      <c r="F280" s="29" t="n"/>
      <c r="G280" s="30">
        <f>IFERROR(IF(OR($C280="",$F280="",$E280=""),"",IF(OR($E280="Receipt",$E280="Adjustment Increase"),$F280,IF(OR($E280="Issue",$E280="Adjustment Decrease"),-$F280,0))),"")</f>
        <v/>
      </c>
      <c r="H280" s="28" t="n"/>
      <c r="I280" s="31">
        <f>IFERROR(IF($C280="","",$G280*IF($H280="",INDEX('Amenity Inventory'!$H$6:$H$205,MATCH($C280,'Amenity Inventory'!$A$6:$A$205,0)),$H280)),"")</f>
        <v/>
      </c>
      <c r="J280" s="27" t="n"/>
      <c r="K280" s="27" t="n"/>
      <c r="L280" s="27" t="n"/>
      <c r="M280" s="27" t="n"/>
      <c r="N280" s="35" t="n"/>
    </row>
    <row r="281">
      <c r="A281" s="27" t="n"/>
      <c r="B281" s="33" t="n"/>
      <c r="C281" s="27" t="n"/>
      <c r="D281" s="32">
        <f>IFERROR(IF($C281="","",INDEX('Amenity Inventory'!$C$6:$C$205,MATCH($C281,'Amenity Inventory'!$A$6:$A$205,0))),"Amenity ID Not Found")</f>
        <v/>
      </c>
      <c r="E281" s="27" t="n"/>
      <c r="F281" s="29" t="n"/>
      <c r="G281" s="30">
        <f>IFERROR(IF(OR($C281="",$F281="",$E281=""),"",IF(OR($E281="Receipt",$E281="Adjustment Increase"),$F281,IF(OR($E281="Issue",$E281="Adjustment Decrease"),-$F281,0))),"")</f>
        <v/>
      </c>
      <c r="H281" s="28" t="n"/>
      <c r="I281" s="31">
        <f>IFERROR(IF($C281="","",$G281*IF($H281="",INDEX('Amenity Inventory'!$H$6:$H$205,MATCH($C281,'Amenity Inventory'!$A$6:$A$205,0)),$H281)),"")</f>
        <v/>
      </c>
      <c r="J281" s="27" t="n"/>
      <c r="K281" s="27" t="n"/>
      <c r="L281" s="27" t="n"/>
      <c r="M281" s="27" t="n"/>
      <c r="N281" s="35" t="n"/>
    </row>
    <row r="282">
      <c r="A282" s="27" t="n"/>
      <c r="B282" s="33" t="n"/>
      <c r="C282" s="27" t="n"/>
      <c r="D282" s="32">
        <f>IFERROR(IF($C282="","",INDEX('Amenity Inventory'!$C$6:$C$205,MATCH($C282,'Amenity Inventory'!$A$6:$A$205,0))),"Amenity ID Not Found")</f>
        <v/>
      </c>
      <c r="E282" s="27" t="n"/>
      <c r="F282" s="29" t="n"/>
      <c r="G282" s="30">
        <f>IFERROR(IF(OR($C282="",$F282="",$E282=""),"",IF(OR($E282="Receipt",$E282="Adjustment Increase"),$F282,IF(OR($E282="Issue",$E282="Adjustment Decrease"),-$F282,0))),"")</f>
        <v/>
      </c>
      <c r="H282" s="28" t="n"/>
      <c r="I282" s="31">
        <f>IFERROR(IF($C282="","",$G282*IF($H282="",INDEX('Amenity Inventory'!$H$6:$H$205,MATCH($C282,'Amenity Inventory'!$A$6:$A$205,0)),$H282)),"")</f>
        <v/>
      </c>
      <c r="J282" s="27" t="n"/>
      <c r="K282" s="27" t="n"/>
      <c r="L282" s="27" t="n"/>
      <c r="M282" s="27" t="n"/>
      <c r="N282" s="35" t="n"/>
    </row>
    <row r="283">
      <c r="A283" s="27" t="n"/>
      <c r="B283" s="33" t="n"/>
      <c r="C283" s="27" t="n"/>
      <c r="D283" s="32">
        <f>IFERROR(IF($C283="","",INDEX('Amenity Inventory'!$C$6:$C$205,MATCH($C283,'Amenity Inventory'!$A$6:$A$205,0))),"Amenity ID Not Found")</f>
        <v/>
      </c>
      <c r="E283" s="27" t="n"/>
      <c r="F283" s="29" t="n"/>
      <c r="G283" s="30">
        <f>IFERROR(IF(OR($C283="",$F283="",$E283=""),"",IF(OR($E283="Receipt",$E283="Adjustment Increase"),$F283,IF(OR($E283="Issue",$E283="Adjustment Decrease"),-$F283,0))),"")</f>
        <v/>
      </c>
      <c r="H283" s="28" t="n"/>
      <c r="I283" s="31">
        <f>IFERROR(IF($C283="","",$G283*IF($H283="",INDEX('Amenity Inventory'!$H$6:$H$205,MATCH($C283,'Amenity Inventory'!$A$6:$A$205,0)),$H283)),"")</f>
        <v/>
      </c>
      <c r="J283" s="27" t="n"/>
      <c r="K283" s="27" t="n"/>
      <c r="L283" s="27" t="n"/>
      <c r="M283" s="27" t="n"/>
      <c r="N283" s="35" t="n"/>
    </row>
    <row r="284">
      <c r="A284" s="27" t="n"/>
      <c r="B284" s="33" t="n"/>
      <c r="C284" s="27" t="n"/>
      <c r="D284" s="32">
        <f>IFERROR(IF($C284="","",INDEX('Amenity Inventory'!$C$6:$C$205,MATCH($C284,'Amenity Inventory'!$A$6:$A$205,0))),"Amenity ID Not Found")</f>
        <v/>
      </c>
      <c r="E284" s="27" t="n"/>
      <c r="F284" s="29" t="n"/>
      <c r="G284" s="30">
        <f>IFERROR(IF(OR($C284="",$F284="",$E284=""),"",IF(OR($E284="Receipt",$E284="Adjustment Increase"),$F284,IF(OR($E284="Issue",$E284="Adjustment Decrease"),-$F284,0))),"")</f>
        <v/>
      </c>
      <c r="H284" s="28" t="n"/>
      <c r="I284" s="31">
        <f>IFERROR(IF($C284="","",$G284*IF($H284="",INDEX('Amenity Inventory'!$H$6:$H$205,MATCH($C284,'Amenity Inventory'!$A$6:$A$205,0)),$H284)),"")</f>
        <v/>
      </c>
      <c r="J284" s="27" t="n"/>
      <c r="K284" s="27" t="n"/>
      <c r="L284" s="27" t="n"/>
      <c r="M284" s="27" t="n"/>
      <c r="N284" s="35" t="n"/>
    </row>
    <row r="285">
      <c r="A285" s="27" t="n"/>
      <c r="B285" s="33" t="n"/>
      <c r="C285" s="27" t="n"/>
      <c r="D285" s="32">
        <f>IFERROR(IF($C285="","",INDEX('Amenity Inventory'!$C$6:$C$205,MATCH($C285,'Amenity Inventory'!$A$6:$A$205,0))),"Amenity ID Not Found")</f>
        <v/>
      </c>
      <c r="E285" s="27" t="n"/>
      <c r="F285" s="29" t="n"/>
      <c r="G285" s="30">
        <f>IFERROR(IF(OR($C285="",$F285="",$E285=""),"",IF(OR($E285="Receipt",$E285="Adjustment Increase"),$F285,IF(OR($E285="Issue",$E285="Adjustment Decrease"),-$F285,0))),"")</f>
        <v/>
      </c>
      <c r="H285" s="28" t="n"/>
      <c r="I285" s="31">
        <f>IFERROR(IF($C285="","",$G285*IF($H285="",INDEX('Amenity Inventory'!$H$6:$H$205,MATCH($C285,'Amenity Inventory'!$A$6:$A$205,0)),$H285)),"")</f>
        <v/>
      </c>
      <c r="J285" s="27" t="n"/>
      <c r="K285" s="27" t="n"/>
      <c r="L285" s="27" t="n"/>
      <c r="M285" s="27" t="n"/>
      <c r="N285" s="35" t="n"/>
    </row>
    <row r="286">
      <c r="A286" s="27" t="n"/>
      <c r="B286" s="33" t="n"/>
      <c r="C286" s="27" t="n"/>
      <c r="D286" s="32">
        <f>IFERROR(IF($C286="","",INDEX('Amenity Inventory'!$C$6:$C$205,MATCH($C286,'Amenity Inventory'!$A$6:$A$205,0))),"Amenity ID Not Found")</f>
        <v/>
      </c>
      <c r="E286" s="27" t="n"/>
      <c r="F286" s="29" t="n"/>
      <c r="G286" s="30">
        <f>IFERROR(IF(OR($C286="",$F286="",$E286=""),"",IF(OR($E286="Receipt",$E286="Adjustment Increase"),$F286,IF(OR($E286="Issue",$E286="Adjustment Decrease"),-$F286,0))),"")</f>
        <v/>
      </c>
      <c r="H286" s="28" t="n"/>
      <c r="I286" s="31">
        <f>IFERROR(IF($C286="","",$G286*IF($H286="",INDEX('Amenity Inventory'!$H$6:$H$205,MATCH($C286,'Amenity Inventory'!$A$6:$A$205,0)),$H286)),"")</f>
        <v/>
      </c>
      <c r="J286" s="27" t="n"/>
      <c r="K286" s="27" t="n"/>
      <c r="L286" s="27" t="n"/>
      <c r="M286" s="27" t="n"/>
      <c r="N286" s="35" t="n"/>
    </row>
    <row r="287">
      <c r="A287" s="27" t="n"/>
      <c r="B287" s="33" t="n"/>
      <c r="C287" s="27" t="n"/>
      <c r="D287" s="32">
        <f>IFERROR(IF($C287="","",INDEX('Amenity Inventory'!$C$6:$C$205,MATCH($C287,'Amenity Inventory'!$A$6:$A$205,0))),"Amenity ID Not Found")</f>
        <v/>
      </c>
      <c r="E287" s="27" t="n"/>
      <c r="F287" s="29" t="n"/>
      <c r="G287" s="30">
        <f>IFERROR(IF(OR($C287="",$F287="",$E287=""),"",IF(OR($E287="Receipt",$E287="Adjustment Increase"),$F287,IF(OR($E287="Issue",$E287="Adjustment Decrease"),-$F287,0))),"")</f>
        <v/>
      </c>
      <c r="H287" s="28" t="n"/>
      <c r="I287" s="31">
        <f>IFERROR(IF($C287="","",$G287*IF($H287="",INDEX('Amenity Inventory'!$H$6:$H$205,MATCH($C287,'Amenity Inventory'!$A$6:$A$205,0)),$H287)),"")</f>
        <v/>
      </c>
      <c r="J287" s="27" t="n"/>
      <c r="K287" s="27" t="n"/>
      <c r="L287" s="27" t="n"/>
      <c r="M287" s="27" t="n"/>
      <c r="N287" s="35" t="n"/>
    </row>
    <row r="288">
      <c r="A288" s="27" t="n"/>
      <c r="B288" s="33" t="n"/>
      <c r="C288" s="27" t="n"/>
      <c r="D288" s="32">
        <f>IFERROR(IF($C288="","",INDEX('Amenity Inventory'!$C$6:$C$205,MATCH($C288,'Amenity Inventory'!$A$6:$A$205,0))),"Amenity ID Not Found")</f>
        <v/>
      </c>
      <c r="E288" s="27" t="n"/>
      <c r="F288" s="29" t="n"/>
      <c r="G288" s="30">
        <f>IFERROR(IF(OR($C288="",$F288="",$E288=""),"",IF(OR($E288="Receipt",$E288="Adjustment Increase"),$F288,IF(OR($E288="Issue",$E288="Adjustment Decrease"),-$F288,0))),"")</f>
        <v/>
      </c>
      <c r="H288" s="28" t="n"/>
      <c r="I288" s="31">
        <f>IFERROR(IF($C288="","",$G288*IF($H288="",INDEX('Amenity Inventory'!$H$6:$H$205,MATCH($C288,'Amenity Inventory'!$A$6:$A$205,0)),$H288)),"")</f>
        <v/>
      </c>
      <c r="J288" s="27" t="n"/>
      <c r="K288" s="27" t="n"/>
      <c r="L288" s="27" t="n"/>
      <c r="M288" s="27" t="n"/>
      <c r="N288" s="35" t="n"/>
    </row>
    <row r="289">
      <c r="A289" s="27" t="n"/>
      <c r="B289" s="33" t="n"/>
      <c r="C289" s="27" t="n"/>
      <c r="D289" s="32">
        <f>IFERROR(IF($C289="","",INDEX('Amenity Inventory'!$C$6:$C$205,MATCH($C289,'Amenity Inventory'!$A$6:$A$205,0))),"Amenity ID Not Found")</f>
        <v/>
      </c>
      <c r="E289" s="27" t="n"/>
      <c r="F289" s="29" t="n"/>
      <c r="G289" s="30">
        <f>IFERROR(IF(OR($C289="",$F289="",$E289=""),"",IF(OR($E289="Receipt",$E289="Adjustment Increase"),$F289,IF(OR($E289="Issue",$E289="Adjustment Decrease"),-$F289,0))),"")</f>
        <v/>
      </c>
      <c r="H289" s="28" t="n"/>
      <c r="I289" s="31">
        <f>IFERROR(IF($C289="","",$G289*IF($H289="",INDEX('Amenity Inventory'!$H$6:$H$205,MATCH($C289,'Amenity Inventory'!$A$6:$A$205,0)),$H289)),"")</f>
        <v/>
      </c>
      <c r="J289" s="27" t="n"/>
      <c r="K289" s="27" t="n"/>
      <c r="L289" s="27" t="n"/>
      <c r="M289" s="27" t="n"/>
      <c r="N289" s="35" t="n"/>
    </row>
    <row r="290">
      <c r="A290" s="27" t="n"/>
      <c r="B290" s="33" t="n"/>
      <c r="C290" s="27" t="n"/>
      <c r="D290" s="32">
        <f>IFERROR(IF($C290="","",INDEX('Amenity Inventory'!$C$6:$C$205,MATCH($C290,'Amenity Inventory'!$A$6:$A$205,0))),"Amenity ID Not Found")</f>
        <v/>
      </c>
      <c r="E290" s="27" t="n"/>
      <c r="F290" s="29" t="n"/>
      <c r="G290" s="30">
        <f>IFERROR(IF(OR($C290="",$F290="",$E290=""),"",IF(OR($E290="Receipt",$E290="Adjustment Increase"),$F290,IF(OR($E290="Issue",$E290="Adjustment Decrease"),-$F290,0))),"")</f>
        <v/>
      </c>
      <c r="H290" s="28" t="n"/>
      <c r="I290" s="31">
        <f>IFERROR(IF($C290="","",$G290*IF($H290="",INDEX('Amenity Inventory'!$H$6:$H$205,MATCH($C290,'Amenity Inventory'!$A$6:$A$205,0)),$H290)),"")</f>
        <v/>
      </c>
      <c r="J290" s="27" t="n"/>
      <c r="K290" s="27" t="n"/>
      <c r="L290" s="27" t="n"/>
      <c r="M290" s="27" t="n"/>
      <c r="N290" s="35" t="n"/>
    </row>
    <row r="291">
      <c r="A291" s="27" t="n"/>
      <c r="B291" s="33" t="n"/>
      <c r="C291" s="27" t="n"/>
      <c r="D291" s="32">
        <f>IFERROR(IF($C291="","",INDEX('Amenity Inventory'!$C$6:$C$205,MATCH($C291,'Amenity Inventory'!$A$6:$A$205,0))),"Amenity ID Not Found")</f>
        <v/>
      </c>
      <c r="E291" s="27" t="n"/>
      <c r="F291" s="29" t="n"/>
      <c r="G291" s="30">
        <f>IFERROR(IF(OR($C291="",$F291="",$E291=""),"",IF(OR($E291="Receipt",$E291="Adjustment Increase"),$F291,IF(OR($E291="Issue",$E291="Adjustment Decrease"),-$F291,0))),"")</f>
        <v/>
      </c>
      <c r="H291" s="28" t="n"/>
      <c r="I291" s="31">
        <f>IFERROR(IF($C291="","",$G291*IF($H291="",INDEX('Amenity Inventory'!$H$6:$H$205,MATCH($C291,'Amenity Inventory'!$A$6:$A$205,0)),$H291)),"")</f>
        <v/>
      </c>
      <c r="J291" s="27" t="n"/>
      <c r="K291" s="27" t="n"/>
      <c r="L291" s="27" t="n"/>
      <c r="M291" s="27" t="n"/>
      <c r="N291" s="35" t="n"/>
    </row>
    <row r="292">
      <c r="A292" s="27" t="n"/>
      <c r="B292" s="33" t="n"/>
      <c r="C292" s="27" t="n"/>
      <c r="D292" s="32">
        <f>IFERROR(IF($C292="","",INDEX('Amenity Inventory'!$C$6:$C$205,MATCH($C292,'Amenity Inventory'!$A$6:$A$205,0))),"Amenity ID Not Found")</f>
        <v/>
      </c>
      <c r="E292" s="27" t="n"/>
      <c r="F292" s="29" t="n"/>
      <c r="G292" s="30">
        <f>IFERROR(IF(OR($C292="",$F292="",$E292=""),"",IF(OR($E292="Receipt",$E292="Adjustment Increase"),$F292,IF(OR($E292="Issue",$E292="Adjustment Decrease"),-$F292,0))),"")</f>
        <v/>
      </c>
      <c r="H292" s="28" t="n"/>
      <c r="I292" s="31">
        <f>IFERROR(IF($C292="","",$G292*IF($H292="",INDEX('Amenity Inventory'!$H$6:$H$205,MATCH($C292,'Amenity Inventory'!$A$6:$A$205,0)),$H292)),"")</f>
        <v/>
      </c>
      <c r="J292" s="27" t="n"/>
      <c r="K292" s="27" t="n"/>
      <c r="L292" s="27" t="n"/>
      <c r="M292" s="27" t="n"/>
      <c r="N292" s="35" t="n"/>
    </row>
    <row r="293">
      <c r="A293" s="27" t="n"/>
      <c r="B293" s="33" t="n"/>
      <c r="C293" s="27" t="n"/>
      <c r="D293" s="32">
        <f>IFERROR(IF($C293="","",INDEX('Amenity Inventory'!$C$6:$C$205,MATCH($C293,'Amenity Inventory'!$A$6:$A$205,0))),"Amenity ID Not Found")</f>
        <v/>
      </c>
      <c r="E293" s="27" t="n"/>
      <c r="F293" s="29" t="n"/>
      <c r="G293" s="30">
        <f>IFERROR(IF(OR($C293="",$F293="",$E293=""),"",IF(OR($E293="Receipt",$E293="Adjustment Increase"),$F293,IF(OR($E293="Issue",$E293="Adjustment Decrease"),-$F293,0))),"")</f>
        <v/>
      </c>
      <c r="H293" s="28" t="n"/>
      <c r="I293" s="31">
        <f>IFERROR(IF($C293="","",$G293*IF($H293="",INDEX('Amenity Inventory'!$H$6:$H$205,MATCH($C293,'Amenity Inventory'!$A$6:$A$205,0)),$H293)),"")</f>
        <v/>
      </c>
      <c r="J293" s="27" t="n"/>
      <c r="K293" s="27" t="n"/>
      <c r="L293" s="27" t="n"/>
      <c r="M293" s="27" t="n"/>
      <c r="N293" s="35" t="n"/>
    </row>
    <row r="294">
      <c r="A294" s="27" t="n"/>
      <c r="B294" s="33" t="n"/>
      <c r="C294" s="27" t="n"/>
      <c r="D294" s="32">
        <f>IFERROR(IF($C294="","",INDEX('Amenity Inventory'!$C$6:$C$205,MATCH($C294,'Amenity Inventory'!$A$6:$A$205,0))),"Amenity ID Not Found")</f>
        <v/>
      </c>
      <c r="E294" s="27" t="n"/>
      <c r="F294" s="29" t="n"/>
      <c r="G294" s="30">
        <f>IFERROR(IF(OR($C294="",$F294="",$E294=""),"",IF(OR($E294="Receipt",$E294="Adjustment Increase"),$F294,IF(OR($E294="Issue",$E294="Adjustment Decrease"),-$F294,0))),"")</f>
        <v/>
      </c>
      <c r="H294" s="28" t="n"/>
      <c r="I294" s="31">
        <f>IFERROR(IF($C294="","",$G294*IF($H294="",INDEX('Amenity Inventory'!$H$6:$H$205,MATCH($C294,'Amenity Inventory'!$A$6:$A$205,0)),$H294)),"")</f>
        <v/>
      </c>
      <c r="J294" s="27" t="n"/>
      <c r="K294" s="27" t="n"/>
      <c r="L294" s="27" t="n"/>
      <c r="M294" s="27" t="n"/>
      <c r="N294" s="35" t="n"/>
    </row>
    <row r="295">
      <c r="A295" s="27" t="n"/>
      <c r="B295" s="33" t="n"/>
      <c r="C295" s="27" t="n"/>
      <c r="D295" s="32">
        <f>IFERROR(IF($C295="","",INDEX('Amenity Inventory'!$C$6:$C$205,MATCH($C295,'Amenity Inventory'!$A$6:$A$205,0))),"Amenity ID Not Found")</f>
        <v/>
      </c>
      <c r="E295" s="27" t="n"/>
      <c r="F295" s="29" t="n"/>
      <c r="G295" s="30">
        <f>IFERROR(IF(OR($C295="",$F295="",$E295=""),"",IF(OR($E295="Receipt",$E295="Adjustment Increase"),$F295,IF(OR($E295="Issue",$E295="Adjustment Decrease"),-$F295,0))),"")</f>
        <v/>
      </c>
      <c r="H295" s="28" t="n"/>
      <c r="I295" s="31">
        <f>IFERROR(IF($C295="","",$G295*IF($H295="",INDEX('Amenity Inventory'!$H$6:$H$205,MATCH($C295,'Amenity Inventory'!$A$6:$A$205,0)),$H295)),"")</f>
        <v/>
      </c>
      <c r="J295" s="27" t="n"/>
      <c r="K295" s="27" t="n"/>
      <c r="L295" s="27" t="n"/>
      <c r="M295" s="27" t="n"/>
      <c r="N295" s="35" t="n"/>
    </row>
    <row r="296">
      <c r="A296" s="27" t="n"/>
      <c r="B296" s="33" t="n"/>
      <c r="C296" s="27" t="n"/>
      <c r="D296" s="32">
        <f>IFERROR(IF($C296="","",INDEX('Amenity Inventory'!$C$6:$C$205,MATCH($C296,'Amenity Inventory'!$A$6:$A$205,0))),"Amenity ID Not Found")</f>
        <v/>
      </c>
      <c r="E296" s="27" t="n"/>
      <c r="F296" s="29" t="n"/>
      <c r="G296" s="30">
        <f>IFERROR(IF(OR($C296="",$F296="",$E296=""),"",IF(OR($E296="Receipt",$E296="Adjustment Increase"),$F296,IF(OR($E296="Issue",$E296="Adjustment Decrease"),-$F296,0))),"")</f>
        <v/>
      </c>
      <c r="H296" s="28" t="n"/>
      <c r="I296" s="31">
        <f>IFERROR(IF($C296="","",$G296*IF($H296="",INDEX('Amenity Inventory'!$H$6:$H$205,MATCH($C296,'Amenity Inventory'!$A$6:$A$205,0)),$H296)),"")</f>
        <v/>
      </c>
      <c r="J296" s="27" t="n"/>
      <c r="K296" s="27" t="n"/>
      <c r="L296" s="27" t="n"/>
      <c r="M296" s="27" t="n"/>
      <c r="N296" s="35" t="n"/>
    </row>
    <row r="297">
      <c r="A297" s="27" t="n"/>
      <c r="B297" s="33" t="n"/>
      <c r="C297" s="27" t="n"/>
      <c r="D297" s="32">
        <f>IFERROR(IF($C297="","",INDEX('Amenity Inventory'!$C$6:$C$205,MATCH($C297,'Amenity Inventory'!$A$6:$A$205,0))),"Amenity ID Not Found")</f>
        <v/>
      </c>
      <c r="E297" s="27" t="n"/>
      <c r="F297" s="29" t="n"/>
      <c r="G297" s="30">
        <f>IFERROR(IF(OR($C297="",$F297="",$E297=""),"",IF(OR($E297="Receipt",$E297="Adjustment Increase"),$F297,IF(OR($E297="Issue",$E297="Adjustment Decrease"),-$F297,0))),"")</f>
        <v/>
      </c>
      <c r="H297" s="28" t="n"/>
      <c r="I297" s="31">
        <f>IFERROR(IF($C297="","",$G297*IF($H297="",INDEX('Amenity Inventory'!$H$6:$H$205,MATCH($C297,'Amenity Inventory'!$A$6:$A$205,0)),$H297)),"")</f>
        <v/>
      </c>
      <c r="J297" s="27" t="n"/>
      <c r="K297" s="27" t="n"/>
      <c r="L297" s="27" t="n"/>
      <c r="M297" s="27" t="n"/>
      <c r="N297" s="35" t="n"/>
    </row>
    <row r="298">
      <c r="A298" s="27" t="n"/>
      <c r="B298" s="33" t="n"/>
      <c r="C298" s="27" t="n"/>
      <c r="D298" s="32">
        <f>IFERROR(IF($C298="","",INDEX('Amenity Inventory'!$C$6:$C$205,MATCH($C298,'Amenity Inventory'!$A$6:$A$205,0))),"Amenity ID Not Found")</f>
        <v/>
      </c>
      <c r="E298" s="27" t="n"/>
      <c r="F298" s="29" t="n"/>
      <c r="G298" s="30">
        <f>IFERROR(IF(OR($C298="",$F298="",$E298=""),"",IF(OR($E298="Receipt",$E298="Adjustment Increase"),$F298,IF(OR($E298="Issue",$E298="Adjustment Decrease"),-$F298,0))),"")</f>
        <v/>
      </c>
      <c r="H298" s="28" t="n"/>
      <c r="I298" s="31">
        <f>IFERROR(IF($C298="","",$G298*IF($H298="",INDEX('Amenity Inventory'!$H$6:$H$205,MATCH($C298,'Amenity Inventory'!$A$6:$A$205,0)),$H298)),"")</f>
        <v/>
      </c>
      <c r="J298" s="27" t="n"/>
      <c r="K298" s="27" t="n"/>
      <c r="L298" s="27" t="n"/>
      <c r="M298" s="27" t="n"/>
      <c r="N298" s="35" t="n"/>
    </row>
    <row r="299">
      <c r="A299" s="27" t="n"/>
      <c r="B299" s="33" t="n"/>
      <c r="C299" s="27" t="n"/>
      <c r="D299" s="32">
        <f>IFERROR(IF($C299="","",INDEX('Amenity Inventory'!$C$6:$C$205,MATCH($C299,'Amenity Inventory'!$A$6:$A$205,0))),"Amenity ID Not Found")</f>
        <v/>
      </c>
      <c r="E299" s="27" t="n"/>
      <c r="F299" s="29" t="n"/>
      <c r="G299" s="30">
        <f>IFERROR(IF(OR($C299="",$F299="",$E299=""),"",IF(OR($E299="Receipt",$E299="Adjustment Increase"),$F299,IF(OR($E299="Issue",$E299="Adjustment Decrease"),-$F299,0))),"")</f>
        <v/>
      </c>
      <c r="H299" s="28" t="n"/>
      <c r="I299" s="31">
        <f>IFERROR(IF($C299="","",$G299*IF($H299="",INDEX('Amenity Inventory'!$H$6:$H$205,MATCH($C299,'Amenity Inventory'!$A$6:$A$205,0)),$H299)),"")</f>
        <v/>
      </c>
      <c r="J299" s="27" t="n"/>
      <c r="K299" s="27" t="n"/>
      <c r="L299" s="27" t="n"/>
      <c r="M299" s="27" t="n"/>
      <c r="N299" s="35" t="n"/>
    </row>
    <row r="300">
      <c r="A300" s="27" t="n"/>
      <c r="B300" s="33" t="n"/>
      <c r="C300" s="27" t="n"/>
      <c r="D300" s="32">
        <f>IFERROR(IF($C300="","",INDEX('Amenity Inventory'!$C$6:$C$205,MATCH($C300,'Amenity Inventory'!$A$6:$A$205,0))),"Amenity ID Not Found")</f>
        <v/>
      </c>
      <c r="E300" s="27" t="n"/>
      <c r="F300" s="29" t="n"/>
      <c r="G300" s="30">
        <f>IFERROR(IF(OR($C300="",$F300="",$E300=""),"",IF(OR($E300="Receipt",$E300="Adjustment Increase"),$F300,IF(OR($E300="Issue",$E300="Adjustment Decrease"),-$F300,0))),"")</f>
        <v/>
      </c>
      <c r="H300" s="28" t="n"/>
      <c r="I300" s="31">
        <f>IFERROR(IF($C300="","",$G300*IF($H300="",INDEX('Amenity Inventory'!$H$6:$H$205,MATCH($C300,'Amenity Inventory'!$A$6:$A$205,0)),$H300)),"")</f>
        <v/>
      </c>
      <c r="J300" s="27" t="n"/>
      <c r="K300" s="27" t="n"/>
      <c r="L300" s="27" t="n"/>
      <c r="M300" s="27" t="n"/>
      <c r="N300" s="35" t="n"/>
    </row>
    <row r="301">
      <c r="A301" s="27" t="n"/>
      <c r="B301" s="33" t="n"/>
      <c r="C301" s="27" t="n"/>
      <c r="D301" s="32">
        <f>IFERROR(IF($C301="","",INDEX('Amenity Inventory'!$C$6:$C$205,MATCH($C301,'Amenity Inventory'!$A$6:$A$205,0))),"Amenity ID Not Found")</f>
        <v/>
      </c>
      <c r="E301" s="27" t="n"/>
      <c r="F301" s="29" t="n"/>
      <c r="G301" s="30">
        <f>IFERROR(IF(OR($C301="",$F301="",$E301=""),"",IF(OR($E301="Receipt",$E301="Adjustment Increase"),$F301,IF(OR($E301="Issue",$E301="Adjustment Decrease"),-$F301,0))),"")</f>
        <v/>
      </c>
      <c r="H301" s="28" t="n"/>
      <c r="I301" s="31">
        <f>IFERROR(IF($C301="","",$G301*IF($H301="",INDEX('Amenity Inventory'!$H$6:$H$205,MATCH($C301,'Amenity Inventory'!$A$6:$A$205,0)),$H301)),"")</f>
        <v/>
      </c>
      <c r="J301" s="27" t="n"/>
      <c r="K301" s="27" t="n"/>
      <c r="L301" s="27" t="n"/>
      <c r="M301" s="27" t="n"/>
      <c r="N301" s="35" t="n"/>
    </row>
    <row r="302">
      <c r="A302" s="27" t="n"/>
      <c r="B302" s="33" t="n"/>
      <c r="C302" s="27" t="n"/>
      <c r="D302" s="32">
        <f>IFERROR(IF($C302="","",INDEX('Amenity Inventory'!$C$6:$C$205,MATCH($C302,'Amenity Inventory'!$A$6:$A$205,0))),"Amenity ID Not Found")</f>
        <v/>
      </c>
      <c r="E302" s="27" t="n"/>
      <c r="F302" s="29" t="n"/>
      <c r="G302" s="30">
        <f>IFERROR(IF(OR($C302="",$F302="",$E302=""),"",IF(OR($E302="Receipt",$E302="Adjustment Increase"),$F302,IF(OR($E302="Issue",$E302="Adjustment Decrease"),-$F302,0))),"")</f>
        <v/>
      </c>
      <c r="H302" s="28" t="n"/>
      <c r="I302" s="31">
        <f>IFERROR(IF($C302="","",$G302*IF($H302="",INDEX('Amenity Inventory'!$H$6:$H$205,MATCH($C302,'Amenity Inventory'!$A$6:$A$205,0)),$H302)),"")</f>
        <v/>
      </c>
      <c r="J302" s="27" t="n"/>
      <c r="K302" s="27" t="n"/>
      <c r="L302" s="27" t="n"/>
      <c r="M302" s="27" t="n"/>
      <c r="N302" s="35" t="n"/>
    </row>
    <row r="303">
      <c r="A303" s="27" t="n"/>
      <c r="B303" s="33" t="n"/>
      <c r="C303" s="27" t="n"/>
      <c r="D303" s="32">
        <f>IFERROR(IF($C303="","",INDEX('Amenity Inventory'!$C$6:$C$205,MATCH($C303,'Amenity Inventory'!$A$6:$A$205,0))),"Amenity ID Not Found")</f>
        <v/>
      </c>
      <c r="E303" s="27" t="n"/>
      <c r="F303" s="29" t="n"/>
      <c r="G303" s="30">
        <f>IFERROR(IF(OR($C303="",$F303="",$E303=""),"",IF(OR($E303="Receipt",$E303="Adjustment Increase"),$F303,IF(OR($E303="Issue",$E303="Adjustment Decrease"),-$F303,0))),"")</f>
        <v/>
      </c>
      <c r="H303" s="28" t="n"/>
      <c r="I303" s="31">
        <f>IFERROR(IF($C303="","",$G303*IF($H303="",INDEX('Amenity Inventory'!$H$6:$H$205,MATCH($C303,'Amenity Inventory'!$A$6:$A$205,0)),$H303)),"")</f>
        <v/>
      </c>
      <c r="J303" s="27" t="n"/>
      <c r="K303" s="27" t="n"/>
      <c r="L303" s="27" t="n"/>
      <c r="M303" s="27" t="n"/>
      <c r="N303" s="35" t="n"/>
    </row>
    <row r="304">
      <c r="A304" s="27" t="n"/>
      <c r="B304" s="33" t="n"/>
      <c r="C304" s="27" t="n"/>
      <c r="D304" s="32">
        <f>IFERROR(IF($C304="","",INDEX('Amenity Inventory'!$C$6:$C$205,MATCH($C304,'Amenity Inventory'!$A$6:$A$205,0))),"Amenity ID Not Found")</f>
        <v/>
      </c>
      <c r="E304" s="27" t="n"/>
      <c r="F304" s="29" t="n"/>
      <c r="G304" s="30">
        <f>IFERROR(IF(OR($C304="",$F304="",$E304=""),"",IF(OR($E304="Receipt",$E304="Adjustment Increase"),$F304,IF(OR($E304="Issue",$E304="Adjustment Decrease"),-$F304,0))),"")</f>
        <v/>
      </c>
      <c r="H304" s="28" t="n"/>
      <c r="I304" s="31">
        <f>IFERROR(IF($C304="","",$G304*IF($H304="",INDEX('Amenity Inventory'!$H$6:$H$205,MATCH($C304,'Amenity Inventory'!$A$6:$A$205,0)),$H304)),"")</f>
        <v/>
      </c>
      <c r="J304" s="27" t="n"/>
      <c r="K304" s="27" t="n"/>
      <c r="L304" s="27" t="n"/>
      <c r="M304" s="27" t="n"/>
      <c r="N304" s="35" t="n"/>
    </row>
    <row r="305">
      <c r="A305" s="27" t="n"/>
      <c r="B305" s="33" t="n"/>
      <c r="C305" s="27" t="n"/>
      <c r="D305" s="32">
        <f>IFERROR(IF($C305="","",INDEX('Amenity Inventory'!$C$6:$C$205,MATCH($C305,'Amenity Inventory'!$A$6:$A$205,0))),"Amenity ID Not Found")</f>
        <v/>
      </c>
      <c r="E305" s="27" t="n"/>
      <c r="F305" s="29" t="n"/>
      <c r="G305" s="30">
        <f>IFERROR(IF(OR($C305="",$F305="",$E305=""),"",IF(OR($E305="Receipt",$E305="Adjustment Increase"),$F305,IF(OR($E305="Issue",$E305="Adjustment Decrease"),-$F305,0))),"")</f>
        <v/>
      </c>
      <c r="H305" s="28" t="n"/>
      <c r="I305" s="31">
        <f>IFERROR(IF($C305="","",$G305*IF($H305="",INDEX('Amenity Inventory'!$H$6:$H$205,MATCH($C305,'Amenity Inventory'!$A$6:$A$205,0)),$H305)),"")</f>
        <v/>
      </c>
      <c r="J305" s="27" t="n"/>
      <c r="K305" s="27" t="n"/>
      <c r="L305" s="27" t="n"/>
      <c r="M305" s="27" t="n"/>
      <c r="N305" s="35" t="n"/>
    </row>
    <row r="306">
      <c r="A306" s="27" t="n"/>
      <c r="B306" s="33" t="n"/>
      <c r="C306" s="27" t="n"/>
      <c r="D306" s="32">
        <f>IFERROR(IF($C306="","",INDEX('Amenity Inventory'!$C$6:$C$205,MATCH($C306,'Amenity Inventory'!$A$6:$A$205,0))),"Amenity ID Not Found")</f>
        <v/>
      </c>
      <c r="E306" s="27" t="n"/>
      <c r="F306" s="29" t="n"/>
      <c r="G306" s="30">
        <f>IFERROR(IF(OR($C306="",$F306="",$E306=""),"",IF(OR($E306="Receipt",$E306="Adjustment Increase"),$F306,IF(OR($E306="Issue",$E306="Adjustment Decrease"),-$F306,0))),"")</f>
        <v/>
      </c>
      <c r="H306" s="28" t="n"/>
      <c r="I306" s="31">
        <f>IFERROR(IF($C306="","",$G306*IF($H306="",INDEX('Amenity Inventory'!$H$6:$H$205,MATCH($C306,'Amenity Inventory'!$A$6:$A$205,0)),$H306)),"")</f>
        <v/>
      </c>
      <c r="J306" s="27" t="n"/>
      <c r="K306" s="27" t="n"/>
      <c r="L306" s="27" t="n"/>
      <c r="M306" s="27" t="n"/>
      <c r="N306" s="35" t="n"/>
    </row>
    <row r="307">
      <c r="A307" s="27" t="n"/>
      <c r="B307" s="33" t="n"/>
      <c r="C307" s="27" t="n"/>
      <c r="D307" s="32">
        <f>IFERROR(IF($C307="","",INDEX('Amenity Inventory'!$C$6:$C$205,MATCH($C307,'Amenity Inventory'!$A$6:$A$205,0))),"Amenity ID Not Found")</f>
        <v/>
      </c>
      <c r="E307" s="27" t="n"/>
      <c r="F307" s="29" t="n"/>
      <c r="G307" s="30">
        <f>IFERROR(IF(OR($C307="",$F307="",$E307=""),"",IF(OR($E307="Receipt",$E307="Adjustment Increase"),$F307,IF(OR($E307="Issue",$E307="Adjustment Decrease"),-$F307,0))),"")</f>
        <v/>
      </c>
      <c r="H307" s="28" t="n"/>
      <c r="I307" s="31">
        <f>IFERROR(IF($C307="","",$G307*IF($H307="",INDEX('Amenity Inventory'!$H$6:$H$205,MATCH($C307,'Amenity Inventory'!$A$6:$A$205,0)),$H307)),"")</f>
        <v/>
      </c>
      <c r="J307" s="27" t="n"/>
      <c r="K307" s="27" t="n"/>
      <c r="L307" s="27" t="n"/>
      <c r="M307" s="27" t="n"/>
      <c r="N307" s="35" t="n"/>
    </row>
    <row r="308">
      <c r="A308" s="27" t="n"/>
      <c r="B308" s="33" t="n"/>
      <c r="C308" s="27" t="n"/>
      <c r="D308" s="32">
        <f>IFERROR(IF($C308="","",INDEX('Amenity Inventory'!$C$6:$C$205,MATCH($C308,'Amenity Inventory'!$A$6:$A$205,0))),"Amenity ID Not Found")</f>
        <v/>
      </c>
      <c r="E308" s="27" t="n"/>
      <c r="F308" s="29" t="n"/>
      <c r="G308" s="30">
        <f>IFERROR(IF(OR($C308="",$F308="",$E308=""),"",IF(OR($E308="Receipt",$E308="Adjustment Increase"),$F308,IF(OR($E308="Issue",$E308="Adjustment Decrease"),-$F308,0))),"")</f>
        <v/>
      </c>
      <c r="H308" s="28" t="n"/>
      <c r="I308" s="31">
        <f>IFERROR(IF($C308="","",$G308*IF($H308="",INDEX('Amenity Inventory'!$H$6:$H$205,MATCH($C308,'Amenity Inventory'!$A$6:$A$205,0)),$H308)),"")</f>
        <v/>
      </c>
      <c r="J308" s="27" t="n"/>
      <c r="K308" s="27" t="n"/>
      <c r="L308" s="27" t="n"/>
      <c r="M308" s="27" t="n"/>
      <c r="N308" s="35" t="n"/>
    </row>
    <row r="309">
      <c r="A309" s="27" t="n"/>
      <c r="B309" s="33" t="n"/>
      <c r="C309" s="27" t="n"/>
      <c r="D309" s="32">
        <f>IFERROR(IF($C309="","",INDEX('Amenity Inventory'!$C$6:$C$205,MATCH($C309,'Amenity Inventory'!$A$6:$A$205,0))),"Amenity ID Not Found")</f>
        <v/>
      </c>
      <c r="E309" s="27" t="n"/>
      <c r="F309" s="29" t="n"/>
      <c r="G309" s="30">
        <f>IFERROR(IF(OR($C309="",$F309="",$E309=""),"",IF(OR($E309="Receipt",$E309="Adjustment Increase"),$F309,IF(OR($E309="Issue",$E309="Adjustment Decrease"),-$F309,0))),"")</f>
        <v/>
      </c>
      <c r="H309" s="28" t="n"/>
      <c r="I309" s="31">
        <f>IFERROR(IF($C309="","",$G309*IF($H309="",INDEX('Amenity Inventory'!$H$6:$H$205,MATCH($C309,'Amenity Inventory'!$A$6:$A$205,0)),$H309)),"")</f>
        <v/>
      </c>
      <c r="J309" s="27" t="n"/>
      <c r="K309" s="27" t="n"/>
      <c r="L309" s="27" t="n"/>
      <c r="M309" s="27" t="n"/>
      <c r="N309" s="35" t="n"/>
    </row>
    <row r="310">
      <c r="A310" s="27" t="n"/>
      <c r="B310" s="33" t="n"/>
      <c r="C310" s="27" t="n"/>
      <c r="D310" s="32">
        <f>IFERROR(IF($C310="","",INDEX('Amenity Inventory'!$C$6:$C$205,MATCH($C310,'Amenity Inventory'!$A$6:$A$205,0))),"Amenity ID Not Found")</f>
        <v/>
      </c>
      <c r="E310" s="27" t="n"/>
      <c r="F310" s="29" t="n"/>
      <c r="G310" s="30">
        <f>IFERROR(IF(OR($C310="",$F310="",$E310=""),"",IF(OR($E310="Receipt",$E310="Adjustment Increase"),$F310,IF(OR($E310="Issue",$E310="Adjustment Decrease"),-$F310,0))),"")</f>
        <v/>
      </c>
      <c r="H310" s="28" t="n"/>
      <c r="I310" s="31">
        <f>IFERROR(IF($C310="","",$G310*IF($H310="",INDEX('Amenity Inventory'!$H$6:$H$205,MATCH($C310,'Amenity Inventory'!$A$6:$A$205,0)),$H310)),"")</f>
        <v/>
      </c>
      <c r="J310" s="27" t="n"/>
      <c r="K310" s="27" t="n"/>
      <c r="L310" s="27" t="n"/>
      <c r="M310" s="27" t="n"/>
      <c r="N310" s="35" t="n"/>
    </row>
    <row r="311">
      <c r="A311" s="27" t="n"/>
      <c r="B311" s="33" t="n"/>
      <c r="C311" s="27" t="n"/>
      <c r="D311" s="32">
        <f>IFERROR(IF($C311="","",INDEX('Amenity Inventory'!$C$6:$C$205,MATCH($C311,'Amenity Inventory'!$A$6:$A$205,0))),"Amenity ID Not Found")</f>
        <v/>
      </c>
      <c r="E311" s="27" t="n"/>
      <c r="F311" s="29" t="n"/>
      <c r="G311" s="30">
        <f>IFERROR(IF(OR($C311="",$F311="",$E311=""),"",IF(OR($E311="Receipt",$E311="Adjustment Increase"),$F311,IF(OR($E311="Issue",$E311="Adjustment Decrease"),-$F311,0))),"")</f>
        <v/>
      </c>
      <c r="H311" s="28" t="n"/>
      <c r="I311" s="31">
        <f>IFERROR(IF($C311="","",$G311*IF($H311="",INDEX('Amenity Inventory'!$H$6:$H$205,MATCH($C311,'Amenity Inventory'!$A$6:$A$205,0)),$H311)),"")</f>
        <v/>
      </c>
      <c r="J311" s="27" t="n"/>
      <c r="K311" s="27" t="n"/>
      <c r="L311" s="27" t="n"/>
      <c r="M311" s="27" t="n"/>
      <c r="N311" s="35" t="n"/>
    </row>
    <row r="312">
      <c r="A312" s="27" t="n"/>
      <c r="B312" s="33" t="n"/>
      <c r="C312" s="27" t="n"/>
      <c r="D312" s="32">
        <f>IFERROR(IF($C312="","",INDEX('Amenity Inventory'!$C$6:$C$205,MATCH($C312,'Amenity Inventory'!$A$6:$A$205,0))),"Amenity ID Not Found")</f>
        <v/>
      </c>
      <c r="E312" s="27" t="n"/>
      <c r="F312" s="29" t="n"/>
      <c r="G312" s="30">
        <f>IFERROR(IF(OR($C312="",$F312="",$E312=""),"",IF(OR($E312="Receipt",$E312="Adjustment Increase"),$F312,IF(OR($E312="Issue",$E312="Adjustment Decrease"),-$F312,0))),"")</f>
        <v/>
      </c>
      <c r="H312" s="28" t="n"/>
      <c r="I312" s="31">
        <f>IFERROR(IF($C312="","",$G312*IF($H312="",INDEX('Amenity Inventory'!$H$6:$H$205,MATCH($C312,'Amenity Inventory'!$A$6:$A$205,0)),$H312)),"")</f>
        <v/>
      </c>
      <c r="J312" s="27" t="n"/>
      <c r="K312" s="27" t="n"/>
      <c r="L312" s="27" t="n"/>
      <c r="M312" s="27" t="n"/>
      <c r="N312" s="35" t="n"/>
    </row>
    <row r="313">
      <c r="A313" s="27" t="n"/>
      <c r="B313" s="33" t="n"/>
      <c r="C313" s="27" t="n"/>
      <c r="D313" s="32">
        <f>IFERROR(IF($C313="","",INDEX('Amenity Inventory'!$C$6:$C$205,MATCH($C313,'Amenity Inventory'!$A$6:$A$205,0))),"Amenity ID Not Found")</f>
        <v/>
      </c>
      <c r="E313" s="27" t="n"/>
      <c r="F313" s="29" t="n"/>
      <c r="G313" s="30">
        <f>IFERROR(IF(OR($C313="",$F313="",$E313=""),"",IF(OR($E313="Receipt",$E313="Adjustment Increase"),$F313,IF(OR($E313="Issue",$E313="Adjustment Decrease"),-$F313,0))),"")</f>
        <v/>
      </c>
      <c r="H313" s="28" t="n"/>
      <c r="I313" s="31">
        <f>IFERROR(IF($C313="","",$G313*IF($H313="",INDEX('Amenity Inventory'!$H$6:$H$205,MATCH($C313,'Amenity Inventory'!$A$6:$A$205,0)),$H313)),"")</f>
        <v/>
      </c>
      <c r="J313" s="27" t="n"/>
      <c r="K313" s="27" t="n"/>
      <c r="L313" s="27" t="n"/>
      <c r="M313" s="27" t="n"/>
      <c r="N313" s="35" t="n"/>
    </row>
    <row r="314">
      <c r="A314" s="27" t="n"/>
      <c r="B314" s="33" t="n"/>
      <c r="C314" s="27" t="n"/>
      <c r="D314" s="32">
        <f>IFERROR(IF($C314="","",INDEX('Amenity Inventory'!$C$6:$C$205,MATCH($C314,'Amenity Inventory'!$A$6:$A$205,0))),"Amenity ID Not Found")</f>
        <v/>
      </c>
      <c r="E314" s="27" t="n"/>
      <c r="F314" s="29" t="n"/>
      <c r="G314" s="30">
        <f>IFERROR(IF(OR($C314="",$F314="",$E314=""),"",IF(OR($E314="Receipt",$E314="Adjustment Increase"),$F314,IF(OR($E314="Issue",$E314="Adjustment Decrease"),-$F314,0))),"")</f>
        <v/>
      </c>
      <c r="H314" s="28" t="n"/>
      <c r="I314" s="31">
        <f>IFERROR(IF($C314="","",$G314*IF($H314="",INDEX('Amenity Inventory'!$H$6:$H$205,MATCH($C314,'Amenity Inventory'!$A$6:$A$205,0)),$H314)),"")</f>
        <v/>
      </c>
      <c r="J314" s="27" t="n"/>
      <c r="K314" s="27" t="n"/>
      <c r="L314" s="27" t="n"/>
      <c r="M314" s="27" t="n"/>
      <c r="N314" s="35" t="n"/>
    </row>
    <row r="315">
      <c r="A315" s="27" t="n"/>
      <c r="B315" s="33" t="n"/>
      <c r="C315" s="27" t="n"/>
      <c r="D315" s="32">
        <f>IFERROR(IF($C315="","",INDEX('Amenity Inventory'!$C$6:$C$205,MATCH($C315,'Amenity Inventory'!$A$6:$A$205,0))),"Amenity ID Not Found")</f>
        <v/>
      </c>
      <c r="E315" s="27" t="n"/>
      <c r="F315" s="29" t="n"/>
      <c r="G315" s="30">
        <f>IFERROR(IF(OR($C315="",$F315="",$E315=""),"",IF(OR($E315="Receipt",$E315="Adjustment Increase"),$F315,IF(OR($E315="Issue",$E315="Adjustment Decrease"),-$F315,0))),"")</f>
        <v/>
      </c>
      <c r="H315" s="28" t="n"/>
      <c r="I315" s="31">
        <f>IFERROR(IF($C315="","",$G315*IF($H315="",INDEX('Amenity Inventory'!$H$6:$H$205,MATCH($C315,'Amenity Inventory'!$A$6:$A$205,0)),$H315)),"")</f>
        <v/>
      </c>
      <c r="J315" s="27" t="n"/>
      <c r="K315" s="27" t="n"/>
      <c r="L315" s="27" t="n"/>
      <c r="M315" s="27" t="n"/>
      <c r="N315" s="35" t="n"/>
    </row>
    <row r="316">
      <c r="A316" s="27" t="n"/>
      <c r="B316" s="33" t="n"/>
      <c r="C316" s="27" t="n"/>
      <c r="D316" s="32">
        <f>IFERROR(IF($C316="","",INDEX('Amenity Inventory'!$C$6:$C$205,MATCH($C316,'Amenity Inventory'!$A$6:$A$205,0))),"Amenity ID Not Found")</f>
        <v/>
      </c>
      <c r="E316" s="27" t="n"/>
      <c r="F316" s="29" t="n"/>
      <c r="G316" s="30">
        <f>IFERROR(IF(OR($C316="",$F316="",$E316=""),"",IF(OR($E316="Receipt",$E316="Adjustment Increase"),$F316,IF(OR($E316="Issue",$E316="Adjustment Decrease"),-$F316,0))),"")</f>
        <v/>
      </c>
      <c r="H316" s="28" t="n"/>
      <c r="I316" s="31">
        <f>IFERROR(IF($C316="","",$G316*IF($H316="",INDEX('Amenity Inventory'!$H$6:$H$205,MATCH($C316,'Amenity Inventory'!$A$6:$A$205,0)),$H316)),"")</f>
        <v/>
      </c>
      <c r="J316" s="27" t="n"/>
      <c r="K316" s="27" t="n"/>
      <c r="L316" s="27" t="n"/>
      <c r="M316" s="27" t="n"/>
      <c r="N316" s="35" t="n"/>
    </row>
    <row r="317">
      <c r="A317" s="27" t="n"/>
      <c r="B317" s="33" t="n"/>
      <c r="C317" s="27" t="n"/>
      <c r="D317" s="32">
        <f>IFERROR(IF($C317="","",INDEX('Amenity Inventory'!$C$6:$C$205,MATCH($C317,'Amenity Inventory'!$A$6:$A$205,0))),"Amenity ID Not Found")</f>
        <v/>
      </c>
      <c r="E317" s="27" t="n"/>
      <c r="F317" s="29" t="n"/>
      <c r="G317" s="30">
        <f>IFERROR(IF(OR($C317="",$F317="",$E317=""),"",IF(OR($E317="Receipt",$E317="Adjustment Increase"),$F317,IF(OR($E317="Issue",$E317="Adjustment Decrease"),-$F317,0))),"")</f>
        <v/>
      </c>
      <c r="H317" s="28" t="n"/>
      <c r="I317" s="31">
        <f>IFERROR(IF($C317="","",$G317*IF($H317="",INDEX('Amenity Inventory'!$H$6:$H$205,MATCH($C317,'Amenity Inventory'!$A$6:$A$205,0)),$H317)),"")</f>
        <v/>
      </c>
      <c r="J317" s="27" t="n"/>
      <c r="K317" s="27" t="n"/>
      <c r="L317" s="27" t="n"/>
      <c r="M317" s="27" t="n"/>
      <c r="N317" s="35" t="n"/>
    </row>
    <row r="318">
      <c r="A318" s="27" t="n"/>
      <c r="B318" s="33" t="n"/>
      <c r="C318" s="27" t="n"/>
      <c r="D318" s="32">
        <f>IFERROR(IF($C318="","",INDEX('Amenity Inventory'!$C$6:$C$205,MATCH($C318,'Amenity Inventory'!$A$6:$A$205,0))),"Amenity ID Not Found")</f>
        <v/>
      </c>
      <c r="E318" s="27" t="n"/>
      <c r="F318" s="29" t="n"/>
      <c r="G318" s="30">
        <f>IFERROR(IF(OR($C318="",$F318="",$E318=""),"",IF(OR($E318="Receipt",$E318="Adjustment Increase"),$F318,IF(OR($E318="Issue",$E318="Adjustment Decrease"),-$F318,0))),"")</f>
        <v/>
      </c>
      <c r="H318" s="28" t="n"/>
      <c r="I318" s="31">
        <f>IFERROR(IF($C318="","",$G318*IF($H318="",INDEX('Amenity Inventory'!$H$6:$H$205,MATCH($C318,'Amenity Inventory'!$A$6:$A$205,0)),$H318)),"")</f>
        <v/>
      </c>
      <c r="J318" s="27" t="n"/>
      <c r="K318" s="27" t="n"/>
      <c r="L318" s="27" t="n"/>
      <c r="M318" s="27" t="n"/>
      <c r="N318" s="35" t="n"/>
    </row>
    <row r="319">
      <c r="A319" s="27" t="n"/>
      <c r="B319" s="33" t="n"/>
      <c r="C319" s="27" t="n"/>
      <c r="D319" s="32">
        <f>IFERROR(IF($C319="","",INDEX('Amenity Inventory'!$C$6:$C$205,MATCH($C319,'Amenity Inventory'!$A$6:$A$205,0))),"Amenity ID Not Found")</f>
        <v/>
      </c>
      <c r="E319" s="27" t="n"/>
      <c r="F319" s="29" t="n"/>
      <c r="G319" s="30">
        <f>IFERROR(IF(OR($C319="",$F319="",$E319=""),"",IF(OR($E319="Receipt",$E319="Adjustment Increase"),$F319,IF(OR($E319="Issue",$E319="Adjustment Decrease"),-$F319,0))),"")</f>
        <v/>
      </c>
      <c r="H319" s="28" t="n"/>
      <c r="I319" s="31">
        <f>IFERROR(IF($C319="","",$G319*IF($H319="",INDEX('Amenity Inventory'!$H$6:$H$205,MATCH($C319,'Amenity Inventory'!$A$6:$A$205,0)),$H319)),"")</f>
        <v/>
      </c>
      <c r="J319" s="27" t="n"/>
      <c r="K319" s="27" t="n"/>
      <c r="L319" s="27" t="n"/>
      <c r="M319" s="27" t="n"/>
      <c r="N319" s="35" t="n"/>
    </row>
    <row r="320">
      <c r="A320" s="27" t="n"/>
      <c r="B320" s="33" t="n"/>
      <c r="C320" s="27" t="n"/>
      <c r="D320" s="32">
        <f>IFERROR(IF($C320="","",INDEX('Amenity Inventory'!$C$6:$C$205,MATCH($C320,'Amenity Inventory'!$A$6:$A$205,0))),"Amenity ID Not Found")</f>
        <v/>
      </c>
      <c r="E320" s="27" t="n"/>
      <c r="F320" s="29" t="n"/>
      <c r="G320" s="30">
        <f>IFERROR(IF(OR($C320="",$F320="",$E320=""),"",IF(OR($E320="Receipt",$E320="Adjustment Increase"),$F320,IF(OR($E320="Issue",$E320="Adjustment Decrease"),-$F320,0))),"")</f>
        <v/>
      </c>
      <c r="H320" s="28" t="n"/>
      <c r="I320" s="31">
        <f>IFERROR(IF($C320="","",$G320*IF($H320="",INDEX('Amenity Inventory'!$H$6:$H$205,MATCH($C320,'Amenity Inventory'!$A$6:$A$205,0)),$H320)),"")</f>
        <v/>
      </c>
      <c r="J320" s="27" t="n"/>
      <c r="K320" s="27" t="n"/>
      <c r="L320" s="27" t="n"/>
      <c r="M320" s="27" t="n"/>
      <c r="N320" s="35" t="n"/>
    </row>
    <row r="321">
      <c r="A321" s="27" t="n"/>
      <c r="B321" s="33" t="n"/>
      <c r="C321" s="27" t="n"/>
      <c r="D321" s="32">
        <f>IFERROR(IF($C321="","",INDEX('Amenity Inventory'!$C$6:$C$205,MATCH($C321,'Amenity Inventory'!$A$6:$A$205,0))),"Amenity ID Not Found")</f>
        <v/>
      </c>
      <c r="E321" s="27" t="n"/>
      <c r="F321" s="29" t="n"/>
      <c r="G321" s="30">
        <f>IFERROR(IF(OR($C321="",$F321="",$E321=""),"",IF(OR($E321="Receipt",$E321="Adjustment Increase"),$F321,IF(OR($E321="Issue",$E321="Adjustment Decrease"),-$F321,0))),"")</f>
        <v/>
      </c>
      <c r="H321" s="28" t="n"/>
      <c r="I321" s="31">
        <f>IFERROR(IF($C321="","",$G321*IF($H321="",INDEX('Amenity Inventory'!$H$6:$H$205,MATCH($C321,'Amenity Inventory'!$A$6:$A$205,0)),$H321)),"")</f>
        <v/>
      </c>
      <c r="J321" s="27" t="n"/>
      <c r="K321" s="27" t="n"/>
      <c r="L321" s="27" t="n"/>
      <c r="M321" s="27" t="n"/>
      <c r="N321" s="35" t="n"/>
    </row>
    <row r="322">
      <c r="A322" s="27" t="n"/>
      <c r="B322" s="33" t="n"/>
      <c r="C322" s="27" t="n"/>
      <c r="D322" s="32">
        <f>IFERROR(IF($C322="","",INDEX('Amenity Inventory'!$C$6:$C$205,MATCH($C322,'Amenity Inventory'!$A$6:$A$205,0))),"Amenity ID Not Found")</f>
        <v/>
      </c>
      <c r="E322" s="27" t="n"/>
      <c r="F322" s="29" t="n"/>
      <c r="G322" s="30">
        <f>IFERROR(IF(OR($C322="",$F322="",$E322=""),"",IF(OR($E322="Receipt",$E322="Adjustment Increase"),$F322,IF(OR($E322="Issue",$E322="Adjustment Decrease"),-$F322,0))),"")</f>
        <v/>
      </c>
      <c r="H322" s="28" t="n"/>
      <c r="I322" s="31">
        <f>IFERROR(IF($C322="","",$G322*IF($H322="",INDEX('Amenity Inventory'!$H$6:$H$205,MATCH($C322,'Amenity Inventory'!$A$6:$A$205,0)),$H322)),"")</f>
        <v/>
      </c>
      <c r="J322" s="27" t="n"/>
      <c r="K322" s="27" t="n"/>
      <c r="L322" s="27" t="n"/>
      <c r="M322" s="27" t="n"/>
      <c r="N322" s="35" t="n"/>
    </row>
    <row r="323">
      <c r="A323" s="27" t="n"/>
      <c r="B323" s="33" t="n"/>
      <c r="C323" s="27" t="n"/>
      <c r="D323" s="32">
        <f>IFERROR(IF($C323="","",INDEX('Amenity Inventory'!$C$6:$C$205,MATCH($C323,'Amenity Inventory'!$A$6:$A$205,0))),"Amenity ID Not Found")</f>
        <v/>
      </c>
      <c r="E323" s="27" t="n"/>
      <c r="F323" s="29" t="n"/>
      <c r="G323" s="30">
        <f>IFERROR(IF(OR($C323="",$F323="",$E323=""),"",IF(OR($E323="Receipt",$E323="Adjustment Increase"),$F323,IF(OR($E323="Issue",$E323="Adjustment Decrease"),-$F323,0))),"")</f>
        <v/>
      </c>
      <c r="H323" s="28" t="n"/>
      <c r="I323" s="31">
        <f>IFERROR(IF($C323="","",$G323*IF($H323="",INDEX('Amenity Inventory'!$H$6:$H$205,MATCH($C323,'Amenity Inventory'!$A$6:$A$205,0)),$H323)),"")</f>
        <v/>
      </c>
      <c r="J323" s="27" t="n"/>
      <c r="K323" s="27" t="n"/>
      <c r="L323" s="27" t="n"/>
      <c r="M323" s="27" t="n"/>
      <c r="N323" s="35" t="n"/>
    </row>
    <row r="324">
      <c r="A324" s="27" t="n"/>
      <c r="B324" s="33" t="n"/>
      <c r="C324" s="27" t="n"/>
      <c r="D324" s="32">
        <f>IFERROR(IF($C324="","",INDEX('Amenity Inventory'!$C$6:$C$205,MATCH($C324,'Amenity Inventory'!$A$6:$A$205,0))),"Amenity ID Not Found")</f>
        <v/>
      </c>
      <c r="E324" s="27" t="n"/>
      <c r="F324" s="29" t="n"/>
      <c r="G324" s="30">
        <f>IFERROR(IF(OR($C324="",$F324="",$E324=""),"",IF(OR($E324="Receipt",$E324="Adjustment Increase"),$F324,IF(OR($E324="Issue",$E324="Adjustment Decrease"),-$F324,0))),"")</f>
        <v/>
      </c>
      <c r="H324" s="28" t="n"/>
      <c r="I324" s="31">
        <f>IFERROR(IF($C324="","",$G324*IF($H324="",INDEX('Amenity Inventory'!$H$6:$H$205,MATCH($C324,'Amenity Inventory'!$A$6:$A$205,0)),$H324)),"")</f>
        <v/>
      </c>
      <c r="J324" s="27" t="n"/>
      <c r="K324" s="27" t="n"/>
      <c r="L324" s="27" t="n"/>
      <c r="M324" s="27" t="n"/>
      <c r="N324" s="35" t="n"/>
    </row>
    <row r="325">
      <c r="A325" s="27" t="n"/>
      <c r="B325" s="33" t="n"/>
      <c r="C325" s="27" t="n"/>
      <c r="D325" s="32">
        <f>IFERROR(IF($C325="","",INDEX('Amenity Inventory'!$C$6:$C$205,MATCH($C325,'Amenity Inventory'!$A$6:$A$205,0))),"Amenity ID Not Found")</f>
        <v/>
      </c>
      <c r="E325" s="27" t="n"/>
      <c r="F325" s="29" t="n"/>
      <c r="G325" s="30">
        <f>IFERROR(IF(OR($C325="",$F325="",$E325=""),"",IF(OR($E325="Receipt",$E325="Adjustment Increase"),$F325,IF(OR($E325="Issue",$E325="Adjustment Decrease"),-$F325,0))),"")</f>
        <v/>
      </c>
      <c r="H325" s="28" t="n"/>
      <c r="I325" s="31">
        <f>IFERROR(IF($C325="","",$G325*IF($H325="",INDEX('Amenity Inventory'!$H$6:$H$205,MATCH($C325,'Amenity Inventory'!$A$6:$A$205,0)),$H325)),"")</f>
        <v/>
      </c>
      <c r="J325" s="27" t="n"/>
      <c r="K325" s="27" t="n"/>
      <c r="L325" s="27" t="n"/>
      <c r="M325" s="27" t="n"/>
      <c r="N325" s="35" t="n"/>
    </row>
    <row r="326">
      <c r="A326" s="27" t="n"/>
      <c r="B326" s="33" t="n"/>
      <c r="C326" s="27" t="n"/>
      <c r="D326" s="32">
        <f>IFERROR(IF($C326="","",INDEX('Amenity Inventory'!$C$6:$C$205,MATCH($C326,'Amenity Inventory'!$A$6:$A$205,0))),"Amenity ID Not Found")</f>
        <v/>
      </c>
      <c r="E326" s="27" t="n"/>
      <c r="F326" s="29" t="n"/>
      <c r="G326" s="30">
        <f>IFERROR(IF(OR($C326="",$F326="",$E326=""),"",IF(OR($E326="Receipt",$E326="Adjustment Increase"),$F326,IF(OR($E326="Issue",$E326="Adjustment Decrease"),-$F326,0))),"")</f>
        <v/>
      </c>
      <c r="H326" s="28" t="n"/>
      <c r="I326" s="31">
        <f>IFERROR(IF($C326="","",$G326*IF($H326="",INDEX('Amenity Inventory'!$H$6:$H$205,MATCH($C326,'Amenity Inventory'!$A$6:$A$205,0)),$H326)),"")</f>
        <v/>
      </c>
      <c r="J326" s="27" t="n"/>
      <c r="K326" s="27" t="n"/>
      <c r="L326" s="27" t="n"/>
      <c r="M326" s="27" t="n"/>
      <c r="N326" s="35" t="n"/>
    </row>
    <row r="327">
      <c r="A327" s="27" t="n"/>
      <c r="B327" s="33" t="n"/>
      <c r="C327" s="27" t="n"/>
      <c r="D327" s="32">
        <f>IFERROR(IF($C327="","",INDEX('Amenity Inventory'!$C$6:$C$205,MATCH($C327,'Amenity Inventory'!$A$6:$A$205,0))),"Amenity ID Not Found")</f>
        <v/>
      </c>
      <c r="E327" s="27" t="n"/>
      <c r="F327" s="29" t="n"/>
      <c r="G327" s="30">
        <f>IFERROR(IF(OR($C327="",$F327="",$E327=""),"",IF(OR($E327="Receipt",$E327="Adjustment Increase"),$F327,IF(OR($E327="Issue",$E327="Adjustment Decrease"),-$F327,0))),"")</f>
        <v/>
      </c>
      <c r="H327" s="28" t="n"/>
      <c r="I327" s="31">
        <f>IFERROR(IF($C327="","",$G327*IF($H327="",INDEX('Amenity Inventory'!$H$6:$H$205,MATCH($C327,'Amenity Inventory'!$A$6:$A$205,0)),$H327)),"")</f>
        <v/>
      </c>
      <c r="J327" s="27" t="n"/>
      <c r="K327" s="27" t="n"/>
      <c r="L327" s="27" t="n"/>
      <c r="M327" s="27" t="n"/>
      <c r="N327" s="35" t="n"/>
    </row>
    <row r="328">
      <c r="A328" s="27" t="n"/>
      <c r="B328" s="33" t="n"/>
      <c r="C328" s="27" t="n"/>
      <c r="D328" s="32">
        <f>IFERROR(IF($C328="","",INDEX('Amenity Inventory'!$C$6:$C$205,MATCH($C328,'Amenity Inventory'!$A$6:$A$205,0))),"Amenity ID Not Found")</f>
        <v/>
      </c>
      <c r="E328" s="27" t="n"/>
      <c r="F328" s="29" t="n"/>
      <c r="G328" s="30">
        <f>IFERROR(IF(OR($C328="",$F328="",$E328=""),"",IF(OR($E328="Receipt",$E328="Adjustment Increase"),$F328,IF(OR($E328="Issue",$E328="Adjustment Decrease"),-$F328,0))),"")</f>
        <v/>
      </c>
      <c r="H328" s="28" t="n"/>
      <c r="I328" s="31">
        <f>IFERROR(IF($C328="","",$G328*IF($H328="",INDEX('Amenity Inventory'!$H$6:$H$205,MATCH($C328,'Amenity Inventory'!$A$6:$A$205,0)),$H328)),"")</f>
        <v/>
      </c>
      <c r="J328" s="27" t="n"/>
      <c r="K328" s="27" t="n"/>
      <c r="L328" s="27" t="n"/>
      <c r="M328" s="27" t="n"/>
      <c r="N328" s="35" t="n"/>
    </row>
    <row r="329">
      <c r="A329" s="27" t="n"/>
      <c r="B329" s="33" t="n"/>
      <c r="C329" s="27" t="n"/>
      <c r="D329" s="32">
        <f>IFERROR(IF($C329="","",INDEX('Amenity Inventory'!$C$6:$C$205,MATCH($C329,'Amenity Inventory'!$A$6:$A$205,0))),"Amenity ID Not Found")</f>
        <v/>
      </c>
      <c r="E329" s="27" t="n"/>
      <c r="F329" s="29" t="n"/>
      <c r="G329" s="30">
        <f>IFERROR(IF(OR($C329="",$F329="",$E329=""),"",IF(OR($E329="Receipt",$E329="Adjustment Increase"),$F329,IF(OR($E329="Issue",$E329="Adjustment Decrease"),-$F329,0))),"")</f>
        <v/>
      </c>
      <c r="H329" s="28" t="n"/>
      <c r="I329" s="31">
        <f>IFERROR(IF($C329="","",$G329*IF($H329="",INDEX('Amenity Inventory'!$H$6:$H$205,MATCH($C329,'Amenity Inventory'!$A$6:$A$205,0)),$H329)),"")</f>
        <v/>
      </c>
      <c r="J329" s="27" t="n"/>
      <c r="K329" s="27" t="n"/>
      <c r="L329" s="27" t="n"/>
      <c r="M329" s="27" t="n"/>
      <c r="N329" s="35" t="n"/>
    </row>
    <row r="330">
      <c r="A330" s="27" t="n"/>
      <c r="B330" s="33" t="n"/>
      <c r="C330" s="27" t="n"/>
      <c r="D330" s="32">
        <f>IFERROR(IF($C330="","",INDEX('Amenity Inventory'!$C$6:$C$205,MATCH($C330,'Amenity Inventory'!$A$6:$A$205,0))),"Amenity ID Not Found")</f>
        <v/>
      </c>
      <c r="E330" s="27" t="n"/>
      <c r="F330" s="29" t="n"/>
      <c r="G330" s="30">
        <f>IFERROR(IF(OR($C330="",$F330="",$E330=""),"",IF(OR($E330="Receipt",$E330="Adjustment Increase"),$F330,IF(OR($E330="Issue",$E330="Adjustment Decrease"),-$F330,0))),"")</f>
        <v/>
      </c>
      <c r="H330" s="28" t="n"/>
      <c r="I330" s="31">
        <f>IFERROR(IF($C330="","",$G330*IF($H330="",INDEX('Amenity Inventory'!$H$6:$H$205,MATCH($C330,'Amenity Inventory'!$A$6:$A$205,0)),$H330)),"")</f>
        <v/>
      </c>
      <c r="J330" s="27" t="n"/>
      <c r="K330" s="27" t="n"/>
      <c r="L330" s="27" t="n"/>
      <c r="M330" s="27" t="n"/>
      <c r="N330" s="35" t="n"/>
    </row>
    <row r="331">
      <c r="A331" s="27" t="n"/>
      <c r="B331" s="33" t="n"/>
      <c r="C331" s="27" t="n"/>
      <c r="D331" s="32">
        <f>IFERROR(IF($C331="","",INDEX('Amenity Inventory'!$C$6:$C$205,MATCH($C331,'Amenity Inventory'!$A$6:$A$205,0))),"Amenity ID Not Found")</f>
        <v/>
      </c>
      <c r="E331" s="27" t="n"/>
      <c r="F331" s="29" t="n"/>
      <c r="G331" s="30">
        <f>IFERROR(IF(OR($C331="",$F331="",$E331=""),"",IF(OR($E331="Receipt",$E331="Adjustment Increase"),$F331,IF(OR($E331="Issue",$E331="Adjustment Decrease"),-$F331,0))),"")</f>
        <v/>
      </c>
      <c r="H331" s="28" t="n"/>
      <c r="I331" s="31">
        <f>IFERROR(IF($C331="","",$G331*IF($H331="",INDEX('Amenity Inventory'!$H$6:$H$205,MATCH($C331,'Amenity Inventory'!$A$6:$A$205,0)),$H331)),"")</f>
        <v/>
      </c>
      <c r="J331" s="27" t="n"/>
      <c r="K331" s="27" t="n"/>
      <c r="L331" s="27" t="n"/>
      <c r="M331" s="27" t="n"/>
      <c r="N331" s="35" t="n"/>
    </row>
    <row r="332">
      <c r="A332" s="27" t="n"/>
      <c r="B332" s="33" t="n"/>
      <c r="C332" s="27" t="n"/>
      <c r="D332" s="32">
        <f>IFERROR(IF($C332="","",INDEX('Amenity Inventory'!$C$6:$C$205,MATCH($C332,'Amenity Inventory'!$A$6:$A$205,0))),"Amenity ID Not Found")</f>
        <v/>
      </c>
      <c r="E332" s="27" t="n"/>
      <c r="F332" s="29" t="n"/>
      <c r="G332" s="30">
        <f>IFERROR(IF(OR($C332="",$F332="",$E332=""),"",IF(OR($E332="Receipt",$E332="Adjustment Increase"),$F332,IF(OR($E332="Issue",$E332="Adjustment Decrease"),-$F332,0))),"")</f>
        <v/>
      </c>
      <c r="H332" s="28" t="n"/>
      <c r="I332" s="31">
        <f>IFERROR(IF($C332="","",$G332*IF($H332="",INDEX('Amenity Inventory'!$H$6:$H$205,MATCH($C332,'Amenity Inventory'!$A$6:$A$205,0)),$H332)),"")</f>
        <v/>
      </c>
      <c r="J332" s="27" t="n"/>
      <c r="K332" s="27" t="n"/>
      <c r="L332" s="27" t="n"/>
      <c r="M332" s="27" t="n"/>
      <c r="N332" s="35" t="n"/>
    </row>
    <row r="333">
      <c r="A333" s="27" t="n"/>
      <c r="B333" s="33" t="n"/>
      <c r="C333" s="27" t="n"/>
      <c r="D333" s="32">
        <f>IFERROR(IF($C333="","",INDEX('Amenity Inventory'!$C$6:$C$205,MATCH($C333,'Amenity Inventory'!$A$6:$A$205,0))),"Amenity ID Not Found")</f>
        <v/>
      </c>
      <c r="E333" s="27" t="n"/>
      <c r="F333" s="29" t="n"/>
      <c r="G333" s="30">
        <f>IFERROR(IF(OR($C333="",$F333="",$E333=""),"",IF(OR($E333="Receipt",$E333="Adjustment Increase"),$F333,IF(OR($E333="Issue",$E333="Adjustment Decrease"),-$F333,0))),"")</f>
        <v/>
      </c>
      <c r="H333" s="28" t="n"/>
      <c r="I333" s="31">
        <f>IFERROR(IF($C333="","",$G333*IF($H333="",INDEX('Amenity Inventory'!$H$6:$H$205,MATCH($C333,'Amenity Inventory'!$A$6:$A$205,0)),$H333)),"")</f>
        <v/>
      </c>
      <c r="J333" s="27" t="n"/>
      <c r="K333" s="27" t="n"/>
      <c r="L333" s="27" t="n"/>
      <c r="M333" s="27" t="n"/>
      <c r="N333" s="35" t="n"/>
    </row>
    <row r="334">
      <c r="A334" s="27" t="n"/>
      <c r="B334" s="33" t="n"/>
      <c r="C334" s="27" t="n"/>
      <c r="D334" s="32">
        <f>IFERROR(IF($C334="","",INDEX('Amenity Inventory'!$C$6:$C$205,MATCH($C334,'Amenity Inventory'!$A$6:$A$205,0))),"Amenity ID Not Found")</f>
        <v/>
      </c>
      <c r="E334" s="27" t="n"/>
      <c r="F334" s="29" t="n"/>
      <c r="G334" s="30">
        <f>IFERROR(IF(OR($C334="",$F334="",$E334=""),"",IF(OR($E334="Receipt",$E334="Adjustment Increase"),$F334,IF(OR($E334="Issue",$E334="Adjustment Decrease"),-$F334,0))),"")</f>
        <v/>
      </c>
      <c r="H334" s="28" t="n"/>
      <c r="I334" s="31">
        <f>IFERROR(IF($C334="","",$G334*IF($H334="",INDEX('Amenity Inventory'!$H$6:$H$205,MATCH($C334,'Amenity Inventory'!$A$6:$A$205,0)),$H334)),"")</f>
        <v/>
      </c>
      <c r="J334" s="27" t="n"/>
      <c r="K334" s="27" t="n"/>
      <c r="L334" s="27" t="n"/>
      <c r="M334" s="27" t="n"/>
      <c r="N334" s="35" t="n"/>
    </row>
    <row r="335">
      <c r="A335" s="27" t="n"/>
      <c r="B335" s="33" t="n"/>
      <c r="C335" s="27" t="n"/>
      <c r="D335" s="32">
        <f>IFERROR(IF($C335="","",INDEX('Amenity Inventory'!$C$6:$C$205,MATCH($C335,'Amenity Inventory'!$A$6:$A$205,0))),"Amenity ID Not Found")</f>
        <v/>
      </c>
      <c r="E335" s="27" t="n"/>
      <c r="F335" s="29" t="n"/>
      <c r="G335" s="30">
        <f>IFERROR(IF(OR($C335="",$F335="",$E335=""),"",IF(OR($E335="Receipt",$E335="Adjustment Increase"),$F335,IF(OR($E335="Issue",$E335="Adjustment Decrease"),-$F335,0))),"")</f>
        <v/>
      </c>
      <c r="H335" s="28" t="n"/>
      <c r="I335" s="31">
        <f>IFERROR(IF($C335="","",$G335*IF($H335="",INDEX('Amenity Inventory'!$H$6:$H$205,MATCH($C335,'Amenity Inventory'!$A$6:$A$205,0)),$H335)),"")</f>
        <v/>
      </c>
      <c r="J335" s="27" t="n"/>
      <c r="K335" s="27" t="n"/>
      <c r="L335" s="27" t="n"/>
      <c r="M335" s="27" t="n"/>
      <c r="N335" s="35" t="n"/>
    </row>
    <row r="336">
      <c r="A336" s="27" t="n"/>
      <c r="B336" s="33" t="n"/>
      <c r="C336" s="27" t="n"/>
      <c r="D336" s="32">
        <f>IFERROR(IF($C336="","",INDEX('Amenity Inventory'!$C$6:$C$205,MATCH($C336,'Amenity Inventory'!$A$6:$A$205,0))),"Amenity ID Not Found")</f>
        <v/>
      </c>
      <c r="E336" s="27" t="n"/>
      <c r="F336" s="29" t="n"/>
      <c r="G336" s="30">
        <f>IFERROR(IF(OR($C336="",$F336="",$E336=""),"",IF(OR($E336="Receipt",$E336="Adjustment Increase"),$F336,IF(OR($E336="Issue",$E336="Adjustment Decrease"),-$F336,0))),"")</f>
        <v/>
      </c>
      <c r="H336" s="28" t="n"/>
      <c r="I336" s="31">
        <f>IFERROR(IF($C336="","",$G336*IF($H336="",INDEX('Amenity Inventory'!$H$6:$H$205,MATCH($C336,'Amenity Inventory'!$A$6:$A$205,0)),$H336)),"")</f>
        <v/>
      </c>
      <c r="J336" s="27" t="n"/>
      <c r="K336" s="27" t="n"/>
      <c r="L336" s="27" t="n"/>
      <c r="M336" s="27" t="n"/>
      <c r="N336" s="35" t="n"/>
    </row>
    <row r="337">
      <c r="A337" s="27" t="n"/>
      <c r="B337" s="33" t="n"/>
      <c r="C337" s="27" t="n"/>
      <c r="D337" s="32">
        <f>IFERROR(IF($C337="","",INDEX('Amenity Inventory'!$C$6:$C$205,MATCH($C337,'Amenity Inventory'!$A$6:$A$205,0))),"Amenity ID Not Found")</f>
        <v/>
      </c>
      <c r="E337" s="27" t="n"/>
      <c r="F337" s="29" t="n"/>
      <c r="G337" s="30">
        <f>IFERROR(IF(OR($C337="",$F337="",$E337=""),"",IF(OR($E337="Receipt",$E337="Adjustment Increase"),$F337,IF(OR($E337="Issue",$E337="Adjustment Decrease"),-$F337,0))),"")</f>
        <v/>
      </c>
      <c r="H337" s="28" t="n"/>
      <c r="I337" s="31">
        <f>IFERROR(IF($C337="","",$G337*IF($H337="",INDEX('Amenity Inventory'!$H$6:$H$205,MATCH($C337,'Amenity Inventory'!$A$6:$A$205,0)),$H337)),"")</f>
        <v/>
      </c>
      <c r="J337" s="27" t="n"/>
      <c r="K337" s="27" t="n"/>
      <c r="L337" s="27" t="n"/>
      <c r="M337" s="27" t="n"/>
      <c r="N337" s="35" t="n"/>
    </row>
    <row r="338">
      <c r="A338" s="27" t="n"/>
      <c r="B338" s="33" t="n"/>
      <c r="C338" s="27" t="n"/>
      <c r="D338" s="32">
        <f>IFERROR(IF($C338="","",INDEX('Amenity Inventory'!$C$6:$C$205,MATCH($C338,'Amenity Inventory'!$A$6:$A$205,0))),"Amenity ID Not Found")</f>
        <v/>
      </c>
      <c r="E338" s="27" t="n"/>
      <c r="F338" s="29" t="n"/>
      <c r="G338" s="30">
        <f>IFERROR(IF(OR($C338="",$F338="",$E338=""),"",IF(OR($E338="Receipt",$E338="Adjustment Increase"),$F338,IF(OR($E338="Issue",$E338="Adjustment Decrease"),-$F338,0))),"")</f>
        <v/>
      </c>
      <c r="H338" s="28" t="n"/>
      <c r="I338" s="31">
        <f>IFERROR(IF($C338="","",$G338*IF($H338="",INDEX('Amenity Inventory'!$H$6:$H$205,MATCH($C338,'Amenity Inventory'!$A$6:$A$205,0)),$H338)),"")</f>
        <v/>
      </c>
      <c r="J338" s="27" t="n"/>
      <c r="K338" s="27" t="n"/>
      <c r="L338" s="27" t="n"/>
      <c r="M338" s="27" t="n"/>
      <c r="N338" s="35" t="n"/>
    </row>
    <row r="339">
      <c r="A339" s="27" t="n"/>
      <c r="B339" s="33" t="n"/>
      <c r="C339" s="27" t="n"/>
      <c r="D339" s="32">
        <f>IFERROR(IF($C339="","",INDEX('Amenity Inventory'!$C$6:$C$205,MATCH($C339,'Amenity Inventory'!$A$6:$A$205,0))),"Amenity ID Not Found")</f>
        <v/>
      </c>
      <c r="E339" s="27" t="n"/>
      <c r="F339" s="29" t="n"/>
      <c r="G339" s="30">
        <f>IFERROR(IF(OR($C339="",$F339="",$E339=""),"",IF(OR($E339="Receipt",$E339="Adjustment Increase"),$F339,IF(OR($E339="Issue",$E339="Adjustment Decrease"),-$F339,0))),"")</f>
        <v/>
      </c>
      <c r="H339" s="28" t="n"/>
      <c r="I339" s="31">
        <f>IFERROR(IF($C339="","",$G339*IF($H339="",INDEX('Amenity Inventory'!$H$6:$H$205,MATCH($C339,'Amenity Inventory'!$A$6:$A$205,0)),$H339)),"")</f>
        <v/>
      </c>
      <c r="J339" s="27" t="n"/>
      <c r="K339" s="27" t="n"/>
      <c r="L339" s="27" t="n"/>
      <c r="M339" s="27" t="n"/>
      <c r="N339" s="35" t="n"/>
    </row>
    <row r="340">
      <c r="A340" s="27" t="n"/>
      <c r="B340" s="33" t="n"/>
      <c r="C340" s="27" t="n"/>
      <c r="D340" s="32">
        <f>IFERROR(IF($C340="","",INDEX('Amenity Inventory'!$C$6:$C$205,MATCH($C340,'Amenity Inventory'!$A$6:$A$205,0))),"Amenity ID Not Found")</f>
        <v/>
      </c>
      <c r="E340" s="27" t="n"/>
      <c r="F340" s="29" t="n"/>
      <c r="G340" s="30">
        <f>IFERROR(IF(OR($C340="",$F340="",$E340=""),"",IF(OR($E340="Receipt",$E340="Adjustment Increase"),$F340,IF(OR($E340="Issue",$E340="Adjustment Decrease"),-$F340,0))),"")</f>
        <v/>
      </c>
      <c r="H340" s="28" t="n"/>
      <c r="I340" s="31">
        <f>IFERROR(IF($C340="","",$G340*IF($H340="",INDEX('Amenity Inventory'!$H$6:$H$205,MATCH($C340,'Amenity Inventory'!$A$6:$A$205,0)),$H340)),"")</f>
        <v/>
      </c>
      <c r="J340" s="27" t="n"/>
      <c r="K340" s="27" t="n"/>
      <c r="L340" s="27" t="n"/>
      <c r="M340" s="27" t="n"/>
      <c r="N340" s="35" t="n"/>
    </row>
    <row r="341">
      <c r="A341" s="27" t="n"/>
      <c r="B341" s="33" t="n"/>
      <c r="C341" s="27" t="n"/>
      <c r="D341" s="32">
        <f>IFERROR(IF($C341="","",INDEX('Amenity Inventory'!$C$6:$C$205,MATCH($C341,'Amenity Inventory'!$A$6:$A$205,0))),"Amenity ID Not Found")</f>
        <v/>
      </c>
      <c r="E341" s="27" t="n"/>
      <c r="F341" s="29" t="n"/>
      <c r="G341" s="30">
        <f>IFERROR(IF(OR($C341="",$F341="",$E341=""),"",IF(OR($E341="Receipt",$E341="Adjustment Increase"),$F341,IF(OR($E341="Issue",$E341="Adjustment Decrease"),-$F341,0))),"")</f>
        <v/>
      </c>
      <c r="H341" s="28" t="n"/>
      <c r="I341" s="31">
        <f>IFERROR(IF($C341="","",$G341*IF($H341="",INDEX('Amenity Inventory'!$H$6:$H$205,MATCH($C341,'Amenity Inventory'!$A$6:$A$205,0)),$H341)),"")</f>
        <v/>
      </c>
      <c r="J341" s="27" t="n"/>
      <c r="K341" s="27" t="n"/>
      <c r="L341" s="27" t="n"/>
      <c r="M341" s="27" t="n"/>
      <c r="N341" s="35" t="n"/>
    </row>
    <row r="342">
      <c r="A342" s="27" t="n"/>
      <c r="B342" s="33" t="n"/>
      <c r="C342" s="27" t="n"/>
      <c r="D342" s="32">
        <f>IFERROR(IF($C342="","",INDEX('Amenity Inventory'!$C$6:$C$205,MATCH($C342,'Amenity Inventory'!$A$6:$A$205,0))),"Amenity ID Not Found")</f>
        <v/>
      </c>
      <c r="E342" s="27" t="n"/>
      <c r="F342" s="29" t="n"/>
      <c r="G342" s="30">
        <f>IFERROR(IF(OR($C342="",$F342="",$E342=""),"",IF(OR($E342="Receipt",$E342="Adjustment Increase"),$F342,IF(OR($E342="Issue",$E342="Adjustment Decrease"),-$F342,0))),"")</f>
        <v/>
      </c>
      <c r="H342" s="28" t="n"/>
      <c r="I342" s="31">
        <f>IFERROR(IF($C342="","",$G342*IF($H342="",INDEX('Amenity Inventory'!$H$6:$H$205,MATCH($C342,'Amenity Inventory'!$A$6:$A$205,0)),$H342)),"")</f>
        <v/>
      </c>
      <c r="J342" s="27" t="n"/>
      <c r="K342" s="27" t="n"/>
      <c r="L342" s="27" t="n"/>
      <c r="M342" s="27" t="n"/>
      <c r="N342" s="35" t="n"/>
    </row>
    <row r="343">
      <c r="A343" s="27" t="n"/>
      <c r="B343" s="33" t="n"/>
      <c r="C343" s="27" t="n"/>
      <c r="D343" s="32">
        <f>IFERROR(IF($C343="","",INDEX('Amenity Inventory'!$C$6:$C$205,MATCH($C343,'Amenity Inventory'!$A$6:$A$205,0))),"Amenity ID Not Found")</f>
        <v/>
      </c>
      <c r="E343" s="27" t="n"/>
      <c r="F343" s="29" t="n"/>
      <c r="G343" s="30">
        <f>IFERROR(IF(OR($C343="",$F343="",$E343=""),"",IF(OR($E343="Receipt",$E343="Adjustment Increase"),$F343,IF(OR($E343="Issue",$E343="Adjustment Decrease"),-$F343,0))),"")</f>
        <v/>
      </c>
      <c r="H343" s="28" t="n"/>
      <c r="I343" s="31">
        <f>IFERROR(IF($C343="","",$G343*IF($H343="",INDEX('Amenity Inventory'!$H$6:$H$205,MATCH($C343,'Amenity Inventory'!$A$6:$A$205,0)),$H343)),"")</f>
        <v/>
      </c>
      <c r="J343" s="27" t="n"/>
      <c r="K343" s="27" t="n"/>
      <c r="L343" s="27" t="n"/>
      <c r="M343" s="27" t="n"/>
      <c r="N343" s="35" t="n"/>
    </row>
    <row r="344">
      <c r="A344" s="27" t="n"/>
      <c r="B344" s="33" t="n"/>
      <c r="C344" s="27" t="n"/>
      <c r="D344" s="32">
        <f>IFERROR(IF($C344="","",INDEX('Amenity Inventory'!$C$6:$C$205,MATCH($C344,'Amenity Inventory'!$A$6:$A$205,0))),"Amenity ID Not Found")</f>
        <v/>
      </c>
      <c r="E344" s="27" t="n"/>
      <c r="F344" s="29" t="n"/>
      <c r="G344" s="30">
        <f>IFERROR(IF(OR($C344="",$F344="",$E344=""),"",IF(OR($E344="Receipt",$E344="Adjustment Increase"),$F344,IF(OR($E344="Issue",$E344="Adjustment Decrease"),-$F344,0))),"")</f>
        <v/>
      </c>
      <c r="H344" s="28" t="n"/>
      <c r="I344" s="31">
        <f>IFERROR(IF($C344="","",$G344*IF($H344="",INDEX('Amenity Inventory'!$H$6:$H$205,MATCH($C344,'Amenity Inventory'!$A$6:$A$205,0)),$H344)),"")</f>
        <v/>
      </c>
      <c r="J344" s="27" t="n"/>
      <c r="K344" s="27" t="n"/>
      <c r="L344" s="27" t="n"/>
      <c r="M344" s="27" t="n"/>
      <c r="N344" s="35" t="n"/>
    </row>
    <row r="345">
      <c r="A345" s="27" t="n"/>
      <c r="B345" s="33" t="n"/>
      <c r="C345" s="27" t="n"/>
      <c r="D345" s="32">
        <f>IFERROR(IF($C345="","",INDEX('Amenity Inventory'!$C$6:$C$205,MATCH($C345,'Amenity Inventory'!$A$6:$A$205,0))),"Amenity ID Not Found")</f>
        <v/>
      </c>
      <c r="E345" s="27" t="n"/>
      <c r="F345" s="29" t="n"/>
      <c r="G345" s="30">
        <f>IFERROR(IF(OR($C345="",$F345="",$E345=""),"",IF(OR($E345="Receipt",$E345="Adjustment Increase"),$F345,IF(OR($E345="Issue",$E345="Adjustment Decrease"),-$F345,0))),"")</f>
        <v/>
      </c>
      <c r="H345" s="28" t="n"/>
      <c r="I345" s="31">
        <f>IFERROR(IF($C345="","",$G345*IF($H345="",INDEX('Amenity Inventory'!$H$6:$H$205,MATCH($C345,'Amenity Inventory'!$A$6:$A$205,0)),$H345)),"")</f>
        <v/>
      </c>
      <c r="J345" s="27" t="n"/>
      <c r="K345" s="27" t="n"/>
      <c r="L345" s="27" t="n"/>
      <c r="M345" s="27" t="n"/>
      <c r="N345" s="35" t="n"/>
    </row>
    <row r="346">
      <c r="A346" s="27" t="n"/>
      <c r="B346" s="33" t="n"/>
      <c r="C346" s="27" t="n"/>
      <c r="D346" s="32">
        <f>IFERROR(IF($C346="","",INDEX('Amenity Inventory'!$C$6:$C$205,MATCH($C346,'Amenity Inventory'!$A$6:$A$205,0))),"Amenity ID Not Found")</f>
        <v/>
      </c>
      <c r="E346" s="27" t="n"/>
      <c r="F346" s="29" t="n"/>
      <c r="G346" s="30">
        <f>IFERROR(IF(OR($C346="",$F346="",$E346=""),"",IF(OR($E346="Receipt",$E346="Adjustment Increase"),$F346,IF(OR($E346="Issue",$E346="Adjustment Decrease"),-$F346,0))),"")</f>
        <v/>
      </c>
      <c r="H346" s="28" t="n"/>
      <c r="I346" s="31">
        <f>IFERROR(IF($C346="","",$G346*IF($H346="",INDEX('Amenity Inventory'!$H$6:$H$205,MATCH($C346,'Amenity Inventory'!$A$6:$A$205,0)),$H346)),"")</f>
        <v/>
      </c>
      <c r="J346" s="27" t="n"/>
      <c r="K346" s="27" t="n"/>
      <c r="L346" s="27" t="n"/>
      <c r="M346" s="27" t="n"/>
      <c r="N346" s="35" t="n"/>
    </row>
    <row r="347">
      <c r="A347" s="27" t="n"/>
      <c r="B347" s="33" t="n"/>
      <c r="C347" s="27" t="n"/>
      <c r="D347" s="32">
        <f>IFERROR(IF($C347="","",INDEX('Amenity Inventory'!$C$6:$C$205,MATCH($C347,'Amenity Inventory'!$A$6:$A$205,0))),"Amenity ID Not Found")</f>
        <v/>
      </c>
      <c r="E347" s="27" t="n"/>
      <c r="F347" s="29" t="n"/>
      <c r="G347" s="30">
        <f>IFERROR(IF(OR($C347="",$F347="",$E347=""),"",IF(OR($E347="Receipt",$E347="Adjustment Increase"),$F347,IF(OR($E347="Issue",$E347="Adjustment Decrease"),-$F347,0))),"")</f>
        <v/>
      </c>
      <c r="H347" s="28" t="n"/>
      <c r="I347" s="31">
        <f>IFERROR(IF($C347="","",$G347*IF($H347="",INDEX('Amenity Inventory'!$H$6:$H$205,MATCH($C347,'Amenity Inventory'!$A$6:$A$205,0)),$H347)),"")</f>
        <v/>
      </c>
      <c r="J347" s="27" t="n"/>
      <c r="K347" s="27" t="n"/>
      <c r="L347" s="27" t="n"/>
      <c r="M347" s="27" t="n"/>
      <c r="N347" s="35" t="n"/>
    </row>
    <row r="348">
      <c r="A348" s="27" t="n"/>
      <c r="B348" s="33" t="n"/>
      <c r="C348" s="27" t="n"/>
      <c r="D348" s="32">
        <f>IFERROR(IF($C348="","",INDEX('Amenity Inventory'!$C$6:$C$205,MATCH($C348,'Amenity Inventory'!$A$6:$A$205,0))),"Amenity ID Not Found")</f>
        <v/>
      </c>
      <c r="E348" s="27" t="n"/>
      <c r="F348" s="29" t="n"/>
      <c r="G348" s="30">
        <f>IFERROR(IF(OR($C348="",$F348="",$E348=""),"",IF(OR($E348="Receipt",$E348="Adjustment Increase"),$F348,IF(OR($E348="Issue",$E348="Adjustment Decrease"),-$F348,0))),"")</f>
        <v/>
      </c>
      <c r="H348" s="28" t="n"/>
      <c r="I348" s="31">
        <f>IFERROR(IF($C348="","",$G348*IF($H348="",INDEX('Amenity Inventory'!$H$6:$H$205,MATCH($C348,'Amenity Inventory'!$A$6:$A$205,0)),$H348)),"")</f>
        <v/>
      </c>
      <c r="J348" s="27" t="n"/>
      <c r="K348" s="27" t="n"/>
      <c r="L348" s="27" t="n"/>
      <c r="M348" s="27" t="n"/>
      <c r="N348" s="35" t="n"/>
    </row>
    <row r="349">
      <c r="A349" s="27" t="n"/>
      <c r="B349" s="33" t="n"/>
      <c r="C349" s="27" t="n"/>
      <c r="D349" s="32">
        <f>IFERROR(IF($C349="","",INDEX('Amenity Inventory'!$C$6:$C$205,MATCH($C349,'Amenity Inventory'!$A$6:$A$205,0))),"Amenity ID Not Found")</f>
        <v/>
      </c>
      <c r="E349" s="27" t="n"/>
      <c r="F349" s="29" t="n"/>
      <c r="G349" s="30">
        <f>IFERROR(IF(OR($C349="",$F349="",$E349=""),"",IF(OR($E349="Receipt",$E349="Adjustment Increase"),$F349,IF(OR($E349="Issue",$E349="Adjustment Decrease"),-$F349,0))),"")</f>
        <v/>
      </c>
      <c r="H349" s="28" t="n"/>
      <c r="I349" s="31">
        <f>IFERROR(IF($C349="","",$G349*IF($H349="",INDEX('Amenity Inventory'!$H$6:$H$205,MATCH($C349,'Amenity Inventory'!$A$6:$A$205,0)),$H349)),"")</f>
        <v/>
      </c>
      <c r="J349" s="27" t="n"/>
      <c r="K349" s="27" t="n"/>
      <c r="L349" s="27" t="n"/>
      <c r="M349" s="27" t="n"/>
      <c r="N349" s="35" t="n"/>
    </row>
    <row r="350">
      <c r="A350" s="27" t="n"/>
      <c r="B350" s="33" t="n"/>
      <c r="C350" s="27" t="n"/>
      <c r="D350" s="32">
        <f>IFERROR(IF($C350="","",INDEX('Amenity Inventory'!$C$6:$C$205,MATCH($C350,'Amenity Inventory'!$A$6:$A$205,0))),"Amenity ID Not Found")</f>
        <v/>
      </c>
      <c r="E350" s="27" t="n"/>
      <c r="F350" s="29" t="n"/>
      <c r="G350" s="30">
        <f>IFERROR(IF(OR($C350="",$F350="",$E350=""),"",IF(OR($E350="Receipt",$E350="Adjustment Increase"),$F350,IF(OR($E350="Issue",$E350="Adjustment Decrease"),-$F350,0))),"")</f>
        <v/>
      </c>
      <c r="H350" s="28" t="n"/>
      <c r="I350" s="31">
        <f>IFERROR(IF($C350="","",$G350*IF($H350="",INDEX('Amenity Inventory'!$H$6:$H$205,MATCH($C350,'Amenity Inventory'!$A$6:$A$205,0)),$H350)),"")</f>
        <v/>
      </c>
      <c r="J350" s="27" t="n"/>
      <c r="K350" s="27" t="n"/>
      <c r="L350" s="27" t="n"/>
      <c r="M350" s="27" t="n"/>
      <c r="N350" s="35" t="n"/>
    </row>
    <row r="351">
      <c r="A351" s="27" t="n"/>
      <c r="B351" s="33" t="n"/>
      <c r="C351" s="27" t="n"/>
      <c r="D351" s="32">
        <f>IFERROR(IF($C351="","",INDEX('Amenity Inventory'!$C$6:$C$205,MATCH($C351,'Amenity Inventory'!$A$6:$A$205,0))),"Amenity ID Not Found")</f>
        <v/>
      </c>
      <c r="E351" s="27" t="n"/>
      <c r="F351" s="29" t="n"/>
      <c r="G351" s="30">
        <f>IFERROR(IF(OR($C351="",$F351="",$E351=""),"",IF(OR($E351="Receipt",$E351="Adjustment Increase"),$F351,IF(OR($E351="Issue",$E351="Adjustment Decrease"),-$F351,0))),"")</f>
        <v/>
      </c>
      <c r="H351" s="28" t="n"/>
      <c r="I351" s="31">
        <f>IFERROR(IF($C351="","",$G351*IF($H351="",INDEX('Amenity Inventory'!$H$6:$H$205,MATCH($C351,'Amenity Inventory'!$A$6:$A$205,0)),$H351)),"")</f>
        <v/>
      </c>
      <c r="J351" s="27" t="n"/>
      <c r="K351" s="27" t="n"/>
      <c r="L351" s="27" t="n"/>
      <c r="M351" s="27" t="n"/>
      <c r="N351" s="35" t="n"/>
    </row>
    <row r="352">
      <c r="A352" s="27" t="n"/>
      <c r="B352" s="33" t="n"/>
      <c r="C352" s="27" t="n"/>
      <c r="D352" s="32">
        <f>IFERROR(IF($C352="","",INDEX('Amenity Inventory'!$C$6:$C$205,MATCH($C352,'Amenity Inventory'!$A$6:$A$205,0))),"Amenity ID Not Found")</f>
        <v/>
      </c>
      <c r="E352" s="27" t="n"/>
      <c r="F352" s="29" t="n"/>
      <c r="G352" s="30">
        <f>IFERROR(IF(OR($C352="",$F352="",$E352=""),"",IF(OR($E352="Receipt",$E352="Adjustment Increase"),$F352,IF(OR($E352="Issue",$E352="Adjustment Decrease"),-$F352,0))),"")</f>
        <v/>
      </c>
      <c r="H352" s="28" t="n"/>
      <c r="I352" s="31">
        <f>IFERROR(IF($C352="","",$G352*IF($H352="",INDEX('Amenity Inventory'!$H$6:$H$205,MATCH($C352,'Amenity Inventory'!$A$6:$A$205,0)),$H352)),"")</f>
        <v/>
      </c>
      <c r="J352" s="27" t="n"/>
      <c r="K352" s="27" t="n"/>
      <c r="L352" s="27" t="n"/>
      <c r="M352" s="27" t="n"/>
      <c r="N352" s="35" t="n"/>
    </row>
    <row r="353">
      <c r="A353" s="27" t="n"/>
      <c r="B353" s="33" t="n"/>
      <c r="C353" s="27" t="n"/>
      <c r="D353" s="32">
        <f>IFERROR(IF($C353="","",INDEX('Amenity Inventory'!$C$6:$C$205,MATCH($C353,'Amenity Inventory'!$A$6:$A$205,0))),"Amenity ID Not Found")</f>
        <v/>
      </c>
      <c r="E353" s="27" t="n"/>
      <c r="F353" s="29" t="n"/>
      <c r="G353" s="30">
        <f>IFERROR(IF(OR($C353="",$F353="",$E353=""),"",IF(OR($E353="Receipt",$E353="Adjustment Increase"),$F353,IF(OR($E353="Issue",$E353="Adjustment Decrease"),-$F353,0))),"")</f>
        <v/>
      </c>
      <c r="H353" s="28" t="n"/>
      <c r="I353" s="31">
        <f>IFERROR(IF($C353="","",$G353*IF($H353="",INDEX('Amenity Inventory'!$H$6:$H$205,MATCH($C353,'Amenity Inventory'!$A$6:$A$205,0)),$H353)),"")</f>
        <v/>
      </c>
      <c r="J353" s="27" t="n"/>
      <c r="K353" s="27" t="n"/>
      <c r="L353" s="27" t="n"/>
      <c r="M353" s="27" t="n"/>
      <c r="N353" s="35" t="n"/>
    </row>
    <row r="354">
      <c r="A354" s="27" t="n"/>
      <c r="B354" s="33" t="n"/>
      <c r="C354" s="27" t="n"/>
      <c r="D354" s="32">
        <f>IFERROR(IF($C354="","",INDEX('Amenity Inventory'!$C$6:$C$205,MATCH($C354,'Amenity Inventory'!$A$6:$A$205,0))),"Amenity ID Not Found")</f>
        <v/>
      </c>
      <c r="E354" s="27" t="n"/>
      <c r="F354" s="29" t="n"/>
      <c r="G354" s="30">
        <f>IFERROR(IF(OR($C354="",$F354="",$E354=""),"",IF(OR($E354="Receipt",$E354="Adjustment Increase"),$F354,IF(OR($E354="Issue",$E354="Adjustment Decrease"),-$F354,0))),"")</f>
        <v/>
      </c>
      <c r="H354" s="28" t="n"/>
      <c r="I354" s="31">
        <f>IFERROR(IF($C354="","",$G354*IF($H354="",INDEX('Amenity Inventory'!$H$6:$H$205,MATCH($C354,'Amenity Inventory'!$A$6:$A$205,0)),$H354)),"")</f>
        <v/>
      </c>
      <c r="J354" s="27" t="n"/>
      <c r="K354" s="27" t="n"/>
      <c r="L354" s="27" t="n"/>
      <c r="M354" s="27" t="n"/>
      <c r="N354" s="35" t="n"/>
    </row>
    <row r="355">
      <c r="A355" s="27" t="n"/>
      <c r="B355" s="33" t="n"/>
      <c r="C355" s="27" t="n"/>
      <c r="D355" s="32">
        <f>IFERROR(IF($C355="","",INDEX('Amenity Inventory'!$C$6:$C$205,MATCH($C355,'Amenity Inventory'!$A$6:$A$205,0))),"Amenity ID Not Found")</f>
        <v/>
      </c>
      <c r="E355" s="27" t="n"/>
      <c r="F355" s="29" t="n"/>
      <c r="G355" s="30">
        <f>IFERROR(IF(OR($C355="",$F355="",$E355=""),"",IF(OR($E355="Receipt",$E355="Adjustment Increase"),$F355,IF(OR($E355="Issue",$E355="Adjustment Decrease"),-$F355,0))),"")</f>
        <v/>
      </c>
      <c r="H355" s="28" t="n"/>
      <c r="I355" s="31">
        <f>IFERROR(IF($C355="","",$G355*IF($H355="",INDEX('Amenity Inventory'!$H$6:$H$205,MATCH($C355,'Amenity Inventory'!$A$6:$A$205,0)),$H355)),"")</f>
        <v/>
      </c>
      <c r="J355" s="27" t="n"/>
      <c r="K355" s="27" t="n"/>
      <c r="L355" s="27" t="n"/>
      <c r="M355" s="27" t="n"/>
      <c r="N355" s="35" t="n"/>
    </row>
    <row r="356">
      <c r="A356" s="27" t="n"/>
      <c r="B356" s="33" t="n"/>
      <c r="C356" s="27" t="n"/>
      <c r="D356" s="32">
        <f>IFERROR(IF($C356="","",INDEX('Amenity Inventory'!$C$6:$C$205,MATCH($C356,'Amenity Inventory'!$A$6:$A$205,0))),"Amenity ID Not Found")</f>
        <v/>
      </c>
      <c r="E356" s="27" t="n"/>
      <c r="F356" s="29" t="n"/>
      <c r="G356" s="30">
        <f>IFERROR(IF(OR($C356="",$F356="",$E356=""),"",IF(OR($E356="Receipt",$E356="Adjustment Increase"),$F356,IF(OR($E356="Issue",$E356="Adjustment Decrease"),-$F356,0))),"")</f>
        <v/>
      </c>
      <c r="H356" s="28" t="n"/>
      <c r="I356" s="31">
        <f>IFERROR(IF($C356="","",$G356*IF($H356="",INDEX('Amenity Inventory'!$H$6:$H$205,MATCH($C356,'Amenity Inventory'!$A$6:$A$205,0)),$H356)),"")</f>
        <v/>
      </c>
      <c r="J356" s="27" t="n"/>
      <c r="K356" s="27" t="n"/>
      <c r="L356" s="27" t="n"/>
      <c r="M356" s="27" t="n"/>
      <c r="N356" s="35" t="n"/>
    </row>
    <row r="357">
      <c r="A357" s="27" t="n"/>
      <c r="B357" s="33" t="n"/>
      <c r="C357" s="27" t="n"/>
      <c r="D357" s="32">
        <f>IFERROR(IF($C357="","",INDEX('Amenity Inventory'!$C$6:$C$205,MATCH($C357,'Amenity Inventory'!$A$6:$A$205,0))),"Amenity ID Not Found")</f>
        <v/>
      </c>
      <c r="E357" s="27" t="n"/>
      <c r="F357" s="29" t="n"/>
      <c r="G357" s="30">
        <f>IFERROR(IF(OR($C357="",$F357="",$E357=""),"",IF(OR($E357="Receipt",$E357="Adjustment Increase"),$F357,IF(OR($E357="Issue",$E357="Adjustment Decrease"),-$F357,0))),"")</f>
        <v/>
      </c>
      <c r="H357" s="28" t="n"/>
      <c r="I357" s="31">
        <f>IFERROR(IF($C357="","",$G357*IF($H357="",INDEX('Amenity Inventory'!$H$6:$H$205,MATCH($C357,'Amenity Inventory'!$A$6:$A$205,0)),$H357)),"")</f>
        <v/>
      </c>
      <c r="J357" s="27" t="n"/>
      <c r="K357" s="27" t="n"/>
      <c r="L357" s="27" t="n"/>
      <c r="M357" s="27" t="n"/>
      <c r="N357" s="35" t="n"/>
    </row>
    <row r="358">
      <c r="A358" s="27" t="n"/>
      <c r="B358" s="33" t="n"/>
      <c r="C358" s="27" t="n"/>
      <c r="D358" s="32">
        <f>IFERROR(IF($C358="","",INDEX('Amenity Inventory'!$C$6:$C$205,MATCH($C358,'Amenity Inventory'!$A$6:$A$205,0))),"Amenity ID Not Found")</f>
        <v/>
      </c>
      <c r="E358" s="27" t="n"/>
      <c r="F358" s="29" t="n"/>
      <c r="G358" s="30">
        <f>IFERROR(IF(OR($C358="",$F358="",$E358=""),"",IF(OR($E358="Receipt",$E358="Adjustment Increase"),$F358,IF(OR($E358="Issue",$E358="Adjustment Decrease"),-$F358,0))),"")</f>
        <v/>
      </c>
      <c r="H358" s="28" t="n"/>
      <c r="I358" s="31">
        <f>IFERROR(IF($C358="","",$G358*IF($H358="",INDEX('Amenity Inventory'!$H$6:$H$205,MATCH($C358,'Amenity Inventory'!$A$6:$A$205,0)),$H358)),"")</f>
        <v/>
      </c>
      <c r="J358" s="27" t="n"/>
      <c r="K358" s="27" t="n"/>
      <c r="L358" s="27" t="n"/>
      <c r="M358" s="27" t="n"/>
      <c r="N358" s="35" t="n"/>
    </row>
    <row r="359">
      <c r="A359" s="27" t="n"/>
      <c r="B359" s="33" t="n"/>
      <c r="C359" s="27" t="n"/>
      <c r="D359" s="32">
        <f>IFERROR(IF($C359="","",INDEX('Amenity Inventory'!$C$6:$C$205,MATCH($C359,'Amenity Inventory'!$A$6:$A$205,0))),"Amenity ID Not Found")</f>
        <v/>
      </c>
      <c r="E359" s="27" t="n"/>
      <c r="F359" s="29" t="n"/>
      <c r="G359" s="30">
        <f>IFERROR(IF(OR($C359="",$F359="",$E359=""),"",IF(OR($E359="Receipt",$E359="Adjustment Increase"),$F359,IF(OR($E359="Issue",$E359="Adjustment Decrease"),-$F359,0))),"")</f>
        <v/>
      </c>
      <c r="H359" s="28" t="n"/>
      <c r="I359" s="31">
        <f>IFERROR(IF($C359="","",$G359*IF($H359="",INDEX('Amenity Inventory'!$H$6:$H$205,MATCH($C359,'Amenity Inventory'!$A$6:$A$205,0)),$H359)),"")</f>
        <v/>
      </c>
      <c r="J359" s="27" t="n"/>
      <c r="K359" s="27" t="n"/>
      <c r="L359" s="27" t="n"/>
      <c r="M359" s="27" t="n"/>
      <c r="N359" s="35" t="n"/>
    </row>
    <row r="360">
      <c r="A360" s="27" t="n"/>
      <c r="B360" s="33" t="n"/>
      <c r="C360" s="27" t="n"/>
      <c r="D360" s="32">
        <f>IFERROR(IF($C360="","",INDEX('Amenity Inventory'!$C$6:$C$205,MATCH($C360,'Amenity Inventory'!$A$6:$A$205,0))),"Amenity ID Not Found")</f>
        <v/>
      </c>
      <c r="E360" s="27" t="n"/>
      <c r="F360" s="29" t="n"/>
      <c r="G360" s="30">
        <f>IFERROR(IF(OR($C360="",$F360="",$E360=""),"",IF(OR($E360="Receipt",$E360="Adjustment Increase"),$F360,IF(OR($E360="Issue",$E360="Adjustment Decrease"),-$F360,0))),"")</f>
        <v/>
      </c>
      <c r="H360" s="28" t="n"/>
      <c r="I360" s="31">
        <f>IFERROR(IF($C360="","",$G360*IF($H360="",INDEX('Amenity Inventory'!$H$6:$H$205,MATCH($C360,'Amenity Inventory'!$A$6:$A$205,0)),$H360)),"")</f>
        <v/>
      </c>
      <c r="J360" s="27" t="n"/>
      <c r="K360" s="27" t="n"/>
      <c r="L360" s="27" t="n"/>
      <c r="M360" s="27" t="n"/>
      <c r="N360" s="35" t="n"/>
    </row>
    <row r="361">
      <c r="A361" s="27" t="n"/>
      <c r="B361" s="33" t="n"/>
      <c r="C361" s="27" t="n"/>
      <c r="D361" s="32">
        <f>IFERROR(IF($C361="","",INDEX('Amenity Inventory'!$C$6:$C$205,MATCH($C361,'Amenity Inventory'!$A$6:$A$205,0))),"Amenity ID Not Found")</f>
        <v/>
      </c>
      <c r="E361" s="27" t="n"/>
      <c r="F361" s="29" t="n"/>
      <c r="G361" s="30">
        <f>IFERROR(IF(OR($C361="",$F361="",$E361=""),"",IF(OR($E361="Receipt",$E361="Adjustment Increase"),$F361,IF(OR($E361="Issue",$E361="Adjustment Decrease"),-$F361,0))),"")</f>
        <v/>
      </c>
      <c r="H361" s="28" t="n"/>
      <c r="I361" s="31">
        <f>IFERROR(IF($C361="","",$G361*IF($H361="",INDEX('Amenity Inventory'!$H$6:$H$205,MATCH($C361,'Amenity Inventory'!$A$6:$A$205,0)),$H361)),"")</f>
        <v/>
      </c>
      <c r="J361" s="27" t="n"/>
      <c r="K361" s="27" t="n"/>
      <c r="L361" s="27" t="n"/>
      <c r="M361" s="27" t="n"/>
      <c r="N361" s="35" t="n"/>
    </row>
    <row r="362">
      <c r="A362" s="27" t="n"/>
      <c r="B362" s="33" t="n"/>
      <c r="C362" s="27" t="n"/>
      <c r="D362" s="32">
        <f>IFERROR(IF($C362="","",INDEX('Amenity Inventory'!$C$6:$C$205,MATCH($C362,'Amenity Inventory'!$A$6:$A$205,0))),"Amenity ID Not Found")</f>
        <v/>
      </c>
      <c r="E362" s="27" t="n"/>
      <c r="F362" s="29" t="n"/>
      <c r="G362" s="30">
        <f>IFERROR(IF(OR($C362="",$F362="",$E362=""),"",IF(OR($E362="Receipt",$E362="Adjustment Increase"),$F362,IF(OR($E362="Issue",$E362="Adjustment Decrease"),-$F362,0))),"")</f>
        <v/>
      </c>
      <c r="H362" s="28" t="n"/>
      <c r="I362" s="31">
        <f>IFERROR(IF($C362="","",$G362*IF($H362="",INDEX('Amenity Inventory'!$H$6:$H$205,MATCH($C362,'Amenity Inventory'!$A$6:$A$205,0)),$H362)),"")</f>
        <v/>
      </c>
      <c r="J362" s="27" t="n"/>
      <c r="K362" s="27" t="n"/>
      <c r="L362" s="27" t="n"/>
      <c r="M362" s="27" t="n"/>
      <c r="N362" s="35" t="n"/>
    </row>
    <row r="363">
      <c r="A363" s="27" t="n"/>
      <c r="B363" s="33" t="n"/>
      <c r="C363" s="27" t="n"/>
      <c r="D363" s="32">
        <f>IFERROR(IF($C363="","",INDEX('Amenity Inventory'!$C$6:$C$205,MATCH($C363,'Amenity Inventory'!$A$6:$A$205,0))),"Amenity ID Not Found")</f>
        <v/>
      </c>
      <c r="E363" s="27" t="n"/>
      <c r="F363" s="29" t="n"/>
      <c r="G363" s="30">
        <f>IFERROR(IF(OR($C363="",$F363="",$E363=""),"",IF(OR($E363="Receipt",$E363="Adjustment Increase"),$F363,IF(OR($E363="Issue",$E363="Adjustment Decrease"),-$F363,0))),"")</f>
        <v/>
      </c>
      <c r="H363" s="28" t="n"/>
      <c r="I363" s="31">
        <f>IFERROR(IF($C363="","",$G363*IF($H363="",INDEX('Amenity Inventory'!$H$6:$H$205,MATCH($C363,'Amenity Inventory'!$A$6:$A$205,0)),$H363)),"")</f>
        <v/>
      </c>
      <c r="J363" s="27" t="n"/>
      <c r="K363" s="27" t="n"/>
      <c r="L363" s="27" t="n"/>
      <c r="M363" s="27" t="n"/>
      <c r="N363" s="35" t="n"/>
    </row>
    <row r="364">
      <c r="A364" s="27" t="n"/>
      <c r="B364" s="33" t="n"/>
      <c r="C364" s="27" t="n"/>
      <c r="D364" s="32">
        <f>IFERROR(IF($C364="","",INDEX('Amenity Inventory'!$C$6:$C$205,MATCH($C364,'Amenity Inventory'!$A$6:$A$205,0))),"Amenity ID Not Found")</f>
        <v/>
      </c>
      <c r="E364" s="27" t="n"/>
      <c r="F364" s="29" t="n"/>
      <c r="G364" s="30">
        <f>IFERROR(IF(OR($C364="",$F364="",$E364=""),"",IF(OR($E364="Receipt",$E364="Adjustment Increase"),$F364,IF(OR($E364="Issue",$E364="Adjustment Decrease"),-$F364,0))),"")</f>
        <v/>
      </c>
      <c r="H364" s="28" t="n"/>
      <c r="I364" s="31">
        <f>IFERROR(IF($C364="","",$G364*IF($H364="",INDEX('Amenity Inventory'!$H$6:$H$205,MATCH($C364,'Amenity Inventory'!$A$6:$A$205,0)),$H364)),"")</f>
        <v/>
      </c>
      <c r="J364" s="27" t="n"/>
      <c r="K364" s="27" t="n"/>
      <c r="L364" s="27" t="n"/>
      <c r="M364" s="27" t="n"/>
      <c r="N364" s="35" t="n"/>
    </row>
    <row r="365">
      <c r="A365" s="27" t="n"/>
      <c r="B365" s="33" t="n"/>
      <c r="C365" s="27" t="n"/>
      <c r="D365" s="32">
        <f>IFERROR(IF($C365="","",INDEX('Amenity Inventory'!$C$6:$C$205,MATCH($C365,'Amenity Inventory'!$A$6:$A$205,0))),"Amenity ID Not Found")</f>
        <v/>
      </c>
      <c r="E365" s="27" t="n"/>
      <c r="F365" s="29" t="n"/>
      <c r="G365" s="30">
        <f>IFERROR(IF(OR($C365="",$F365="",$E365=""),"",IF(OR($E365="Receipt",$E365="Adjustment Increase"),$F365,IF(OR($E365="Issue",$E365="Adjustment Decrease"),-$F365,0))),"")</f>
        <v/>
      </c>
      <c r="H365" s="28" t="n"/>
      <c r="I365" s="31">
        <f>IFERROR(IF($C365="","",$G365*IF($H365="",INDEX('Amenity Inventory'!$H$6:$H$205,MATCH($C365,'Amenity Inventory'!$A$6:$A$205,0)),$H365)),"")</f>
        <v/>
      </c>
      <c r="J365" s="27" t="n"/>
      <c r="K365" s="27" t="n"/>
      <c r="L365" s="27" t="n"/>
      <c r="M365" s="27" t="n"/>
      <c r="N365" s="35" t="n"/>
    </row>
    <row r="366">
      <c r="A366" s="27" t="n"/>
      <c r="B366" s="33" t="n"/>
      <c r="C366" s="27" t="n"/>
      <c r="D366" s="32">
        <f>IFERROR(IF($C366="","",INDEX('Amenity Inventory'!$C$6:$C$205,MATCH($C366,'Amenity Inventory'!$A$6:$A$205,0))),"Amenity ID Not Found")</f>
        <v/>
      </c>
      <c r="E366" s="27" t="n"/>
      <c r="F366" s="29" t="n"/>
      <c r="G366" s="30">
        <f>IFERROR(IF(OR($C366="",$F366="",$E366=""),"",IF(OR($E366="Receipt",$E366="Adjustment Increase"),$F366,IF(OR($E366="Issue",$E366="Adjustment Decrease"),-$F366,0))),"")</f>
        <v/>
      </c>
      <c r="H366" s="28" t="n"/>
      <c r="I366" s="31">
        <f>IFERROR(IF($C366="","",$G366*IF($H366="",INDEX('Amenity Inventory'!$H$6:$H$205,MATCH($C366,'Amenity Inventory'!$A$6:$A$205,0)),$H366)),"")</f>
        <v/>
      </c>
      <c r="J366" s="27" t="n"/>
      <c r="K366" s="27" t="n"/>
      <c r="L366" s="27" t="n"/>
      <c r="M366" s="27" t="n"/>
      <c r="N366" s="35" t="n"/>
    </row>
    <row r="367">
      <c r="A367" s="27" t="n"/>
      <c r="B367" s="33" t="n"/>
      <c r="C367" s="27" t="n"/>
      <c r="D367" s="32">
        <f>IFERROR(IF($C367="","",INDEX('Amenity Inventory'!$C$6:$C$205,MATCH($C367,'Amenity Inventory'!$A$6:$A$205,0))),"Amenity ID Not Found")</f>
        <v/>
      </c>
      <c r="E367" s="27" t="n"/>
      <c r="F367" s="29" t="n"/>
      <c r="G367" s="30">
        <f>IFERROR(IF(OR($C367="",$F367="",$E367=""),"",IF(OR($E367="Receipt",$E367="Adjustment Increase"),$F367,IF(OR($E367="Issue",$E367="Adjustment Decrease"),-$F367,0))),"")</f>
        <v/>
      </c>
      <c r="H367" s="28" t="n"/>
      <c r="I367" s="31">
        <f>IFERROR(IF($C367="","",$G367*IF($H367="",INDEX('Amenity Inventory'!$H$6:$H$205,MATCH($C367,'Amenity Inventory'!$A$6:$A$205,0)),$H367)),"")</f>
        <v/>
      </c>
      <c r="J367" s="27" t="n"/>
      <c r="K367" s="27" t="n"/>
      <c r="L367" s="27" t="n"/>
      <c r="M367" s="27" t="n"/>
      <c r="N367" s="35" t="n"/>
    </row>
    <row r="368">
      <c r="A368" s="27" t="n"/>
      <c r="B368" s="33" t="n"/>
      <c r="C368" s="27" t="n"/>
      <c r="D368" s="32">
        <f>IFERROR(IF($C368="","",INDEX('Amenity Inventory'!$C$6:$C$205,MATCH($C368,'Amenity Inventory'!$A$6:$A$205,0))),"Amenity ID Not Found")</f>
        <v/>
      </c>
      <c r="E368" s="27" t="n"/>
      <c r="F368" s="29" t="n"/>
      <c r="G368" s="30">
        <f>IFERROR(IF(OR($C368="",$F368="",$E368=""),"",IF(OR($E368="Receipt",$E368="Adjustment Increase"),$F368,IF(OR($E368="Issue",$E368="Adjustment Decrease"),-$F368,0))),"")</f>
        <v/>
      </c>
      <c r="H368" s="28" t="n"/>
      <c r="I368" s="31">
        <f>IFERROR(IF($C368="","",$G368*IF($H368="",INDEX('Amenity Inventory'!$H$6:$H$205,MATCH($C368,'Amenity Inventory'!$A$6:$A$205,0)),$H368)),"")</f>
        <v/>
      </c>
      <c r="J368" s="27" t="n"/>
      <c r="K368" s="27" t="n"/>
      <c r="L368" s="27" t="n"/>
      <c r="M368" s="27" t="n"/>
      <c r="N368" s="35" t="n"/>
    </row>
    <row r="369">
      <c r="A369" s="27" t="n"/>
      <c r="B369" s="33" t="n"/>
      <c r="C369" s="27" t="n"/>
      <c r="D369" s="32">
        <f>IFERROR(IF($C369="","",INDEX('Amenity Inventory'!$C$6:$C$205,MATCH($C369,'Amenity Inventory'!$A$6:$A$205,0))),"Amenity ID Not Found")</f>
        <v/>
      </c>
      <c r="E369" s="27" t="n"/>
      <c r="F369" s="29" t="n"/>
      <c r="G369" s="30">
        <f>IFERROR(IF(OR($C369="",$F369="",$E369=""),"",IF(OR($E369="Receipt",$E369="Adjustment Increase"),$F369,IF(OR($E369="Issue",$E369="Adjustment Decrease"),-$F369,0))),"")</f>
        <v/>
      </c>
      <c r="H369" s="28" t="n"/>
      <c r="I369" s="31">
        <f>IFERROR(IF($C369="","",$G369*IF($H369="",INDEX('Amenity Inventory'!$H$6:$H$205,MATCH($C369,'Amenity Inventory'!$A$6:$A$205,0)),$H369)),"")</f>
        <v/>
      </c>
      <c r="J369" s="27" t="n"/>
      <c r="K369" s="27" t="n"/>
      <c r="L369" s="27" t="n"/>
      <c r="M369" s="27" t="n"/>
      <c r="N369" s="35" t="n"/>
    </row>
    <row r="370">
      <c r="A370" s="27" t="n"/>
      <c r="B370" s="33" t="n"/>
      <c r="C370" s="27" t="n"/>
      <c r="D370" s="32">
        <f>IFERROR(IF($C370="","",INDEX('Amenity Inventory'!$C$6:$C$205,MATCH($C370,'Amenity Inventory'!$A$6:$A$205,0))),"Amenity ID Not Found")</f>
        <v/>
      </c>
      <c r="E370" s="27" t="n"/>
      <c r="F370" s="29" t="n"/>
      <c r="G370" s="30">
        <f>IFERROR(IF(OR($C370="",$F370="",$E370=""),"",IF(OR($E370="Receipt",$E370="Adjustment Increase"),$F370,IF(OR($E370="Issue",$E370="Adjustment Decrease"),-$F370,0))),"")</f>
        <v/>
      </c>
      <c r="H370" s="28" t="n"/>
      <c r="I370" s="31">
        <f>IFERROR(IF($C370="","",$G370*IF($H370="",INDEX('Amenity Inventory'!$H$6:$H$205,MATCH($C370,'Amenity Inventory'!$A$6:$A$205,0)),$H370)),"")</f>
        <v/>
      </c>
      <c r="J370" s="27" t="n"/>
      <c r="K370" s="27" t="n"/>
      <c r="L370" s="27" t="n"/>
      <c r="M370" s="27" t="n"/>
      <c r="N370" s="35" t="n"/>
    </row>
    <row r="371">
      <c r="A371" s="27" t="n"/>
      <c r="B371" s="33" t="n"/>
      <c r="C371" s="27" t="n"/>
      <c r="D371" s="32">
        <f>IFERROR(IF($C371="","",INDEX('Amenity Inventory'!$C$6:$C$205,MATCH($C371,'Amenity Inventory'!$A$6:$A$205,0))),"Amenity ID Not Found")</f>
        <v/>
      </c>
      <c r="E371" s="27" t="n"/>
      <c r="F371" s="29" t="n"/>
      <c r="G371" s="30">
        <f>IFERROR(IF(OR($C371="",$F371="",$E371=""),"",IF(OR($E371="Receipt",$E371="Adjustment Increase"),$F371,IF(OR($E371="Issue",$E371="Adjustment Decrease"),-$F371,0))),"")</f>
        <v/>
      </c>
      <c r="H371" s="28" t="n"/>
      <c r="I371" s="31">
        <f>IFERROR(IF($C371="","",$G371*IF($H371="",INDEX('Amenity Inventory'!$H$6:$H$205,MATCH($C371,'Amenity Inventory'!$A$6:$A$205,0)),$H371)),"")</f>
        <v/>
      </c>
      <c r="J371" s="27" t="n"/>
      <c r="K371" s="27" t="n"/>
      <c r="L371" s="27" t="n"/>
      <c r="M371" s="27" t="n"/>
      <c r="N371" s="35" t="n"/>
    </row>
    <row r="372">
      <c r="A372" s="27" t="n"/>
      <c r="B372" s="33" t="n"/>
      <c r="C372" s="27" t="n"/>
      <c r="D372" s="32">
        <f>IFERROR(IF($C372="","",INDEX('Amenity Inventory'!$C$6:$C$205,MATCH($C372,'Amenity Inventory'!$A$6:$A$205,0))),"Amenity ID Not Found")</f>
        <v/>
      </c>
      <c r="E372" s="27" t="n"/>
      <c r="F372" s="29" t="n"/>
      <c r="G372" s="30">
        <f>IFERROR(IF(OR($C372="",$F372="",$E372=""),"",IF(OR($E372="Receipt",$E372="Adjustment Increase"),$F372,IF(OR($E372="Issue",$E372="Adjustment Decrease"),-$F372,0))),"")</f>
        <v/>
      </c>
      <c r="H372" s="28" t="n"/>
      <c r="I372" s="31">
        <f>IFERROR(IF($C372="","",$G372*IF($H372="",INDEX('Amenity Inventory'!$H$6:$H$205,MATCH($C372,'Amenity Inventory'!$A$6:$A$205,0)),$H372)),"")</f>
        <v/>
      </c>
      <c r="J372" s="27" t="n"/>
      <c r="K372" s="27" t="n"/>
      <c r="L372" s="27" t="n"/>
      <c r="M372" s="27" t="n"/>
      <c r="N372" s="35" t="n"/>
    </row>
    <row r="373">
      <c r="A373" s="27" t="n"/>
      <c r="B373" s="33" t="n"/>
      <c r="C373" s="27" t="n"/>
      <c r="D373" s="32">
        <f>IFERROR(IF($C373="","",INDEX('Amenity Inventory'!$C$6:$C$205,MATCH($C373,'Amenity Inventory'!$A$6:$A$205,0))),"Amenity ID Not Found")</f>
        <v/>
      </c>
      <c r="E373" s="27" t="n"/>
      <c r="F373" s="29" t="n"/>
      <c r="G373" s="30">
        <f>IFERROR(IF(OR($C373="",$F373="",$E373=""),"",IF(OR($E373="Receipt",$E373="Adjustment Increase"),$F373,IF(OR($E373="Issue",$E373="Adjustment Decrease"),-$F373,0))),"")</f>
        <v/>
      </c>
      <c r="H373" s="28" t="n"/>
      <c r="I373" s="31">
        <f>IFERROR(IF($C373="","",$G373*IF($H373="",INDEX('Amenity Inventory'!$H$6:$H$205,MATCH($C373,'Amenity Inventory'!$A$6:$A$205,0)),$H373)),"")</f>
        <v/>
      </c>
      <c r="J373" s="27" t="n"/>
      <c r="K373" s="27" t="n"/>
      <c r="L373" s="27" t="n"/>
      <c r="M373" s="27" t="n"/>
      <c r="N373" s="35" t="n"/>
    </row>
    <row r="374">
      <c r="A374" s="27" t="n"/>
      <c r="B374" s="33" t="n"/>
      <c r="C374" s="27" t="n"/>
      <c r="D374" s="32">
        <f>IFERROR(IF($C374="","",INDEX('Amenity Inventory'!$C$6:$C$205,MATCH($C374,'Amenity Inventory'!$A$6:$A$205,0))),"Amenity ID Not Found")</f>
        <v/>
      </c>
      <c r="E374" s="27" t="n"/>
      <c r="F374" s="29" t="n"/>
      <c r="G374" s="30">
        <f>IFERROR(IF(OR($C374="",$F374="",$E374=""),"",IF(OR($E374="Receipt",$E374="Adjustment Increase"),$F374,IF(OR($E374="Issue",$E374="Adjustment Decrease"),-$F374,0))),"")</f>
        <v/>
      </c>
      <c r="H374" s="28" t="n"/>
      <c r="I374" s="31">
        <f>IFERROR(IF($C374="","",$G374*IF($H374="",INDEX('Amenity Inventory'!$H$6:$H$205,MATCH($C374,'Amenity Inventory'!$A$6:$A$205,0)),$H374)),"")</f>
        <v/>
      </c>
      <c r="J374" s="27" t="n"/>
      <c r="K374" s="27" t="n"/>
      <c r="L374" s="27" t="n"/>
      <c r="M374" s="27" t="n"/>
      <c r="N374" s="35" t="n"/>
    </row>
    <row r="375">
      <c r="A375" s="27" t="n"/>
      <c r="B375" s="33" t="n"/>
      <c r="C375" s="27" t="n"/>
      <c r="D375" s="32">
        <f>IFERROR(IF($C375="","",INDEX('Amenity Inventory'!$C$6:$C$205,MATCH($C375,'Amenity Inventory'!$A$6:$A$205,0))),"Amenity ID Not Found")</f>
        <v/>
      </c>
      <c r="E375" s="27" t="n"/>
      <c r="F375" s="29" t="n"/>
      <c r="G375" s="30">
        <f>IFERROR(IF(OR($C375="",$F375="",$E375=""),"",IF(OR($E375="Receipt",$E375="Adjustment Increase"),$F375,IF(OR($E375="Issue",$E375="Adjustment Decrease"),-$F375,0))),"")</f>
        <v/>
      </c>
      <c r="H375" s="28" t="n"/>
      <c r="I375" s="31">
        <f>IFERROR(IF($C375="","",$G375*IF($H375="",INDEX('Amenity Inventory'!$H$6:$H$205,MATCH($C375,'Amenity Inventory'!$A$6:$A$205,0)),$H375)),"")</f>
        <v/>
      </c>
      <c r="J375" s="27" t="n"/>
      <c r="K375" s="27" t="n"/>
      <c r="L375" s="27" t="n"/>
      <c r="M375" s="27" t="n"/>
      <c r="N375" s="35" t="n"/>
    </row>
    <row r="376">
      <c r="A376" s="27" t="n"/>
      <c r="B376" s="33" t="n"/>
      <c r="C376" s="27" t="n"/>
      <c r="D376" s="32">
        <f>IFERROR(IF($C376="","",INDEX('Amenity Inventory'!$C$6:$C$205,MATCH($C376,'Amenity Inventory'!$A$6:$A$205,0))),"Amenity ID Not Found")</f>
        <v/>
      </c>
      <c r="E376" s="27" t="n"/>
      <c r="F376" s="29" t="n"/>
      <c r="G376" s="30">
        <f>IFERROR(IF(OR($C376="",$F376="",$E376=""),"",IF(OR($E376="Receipt",$E376="Adjustment Increase"),$F376,IF(OR($E376="Issue",$E376="Adjustment Decrease"),-$F376,0))),"")</f>
        <v/>
      </c>
      <c r="H376" s="28" t="n"/>
      <c r="I376" s="31">
        <f>IFERROR(IF($C376="","",$G376*IF($H376="",INDEX('Amenity Inventory'!$H$6:$H$205,MATCH($C376,'Amenity Inventory'!$A$6:$A$205,0)),$H376)),"")</f>
        <v/>
      </c>
      <c r="J376" s="27" t="n"/>
      <c r="K376" s="27" t="n"/>
      <c r="L376" s="27" t="n"/>
      <c r="M376" s="27" t="n"/>
      <c r="N376" s="35" t="n"/>
    </row>
    <row r="377">
      <c r="A377" s="27" t="n"/>
      <c r="B377" s="33" t="n"/>
      <c r="C377" s="27" t="n"/>
      <c r="D377" s="32">
        <f>IFERROR(IF($C377="","",INDEX('Amenity Inventory'!$C$6:$C$205,MATCH($C377,'Amenity Inventory'!$A$6:$A$205,0))),"Amenity ID Not Found")</f>
        <v/>
      </c>
      <c r="E377" s="27" t="n"/>
      <c r="F377" s="29" t="n"/>
      <c r="G377" s="30">
        <f>IFERROR(IF(OR($C377="",$F377="",$E377=""),"",IF(OR($E377="Receipt",$E377="Adjustment Increase"),$F377,IF(OR($E377="Issue",$E377="Adjustment Decrease"),-$F377,0))),"")</f>
        <v/>
      </c>
      <c r="H377" s="28" t="n"/>
      <c r="I377" s="31">
        <f>IFERROR(IF($C377="","",$G377*IF($H377="",INDEX('Amenity Inventory'!$H$6:$H$205,MATCH($C377,'Amenity Inventory'!$A$6:$A$205,0)),$H377)),"")</f>
        <v/>
      </c>
      <c r="J377" s="27" t="n"/>
      <c r="K377" s="27" t="n"/>
      <c r="L377" s="27" t="n"/>
      <c r="M377" s="27" t="n"/>
      <c r="N377" s="35" t="n"/>
    </row>
    <row r="378">
      <c r="A378" s="27" t="n"/>
      <c r="B378" s="33" t="n"/>
      <c r="C378" s="27" t="n"/>
      <c r="D378" s="32">
        <f>IFERROR(IF($C378="","",INDEX('Amenity Inventory'!$C$6:$C$205,MATCH($C378,'Amenity Inventory'!$A$6:$A$205,0))),"Amenity ID Not Found")</f>
        <v/>
      </c>
      <c r="E378" s="27" t="n"/>
      <c r="F378" s="29" t="n"/>
      <c r="G378" s="30">
        <f>IFERROR(IF(OR($C378="",$F378="",$E378=""),"",IF(OR($E378="Receipt",$E378="Adjustment Increase"),$F378,IF(OR($E378="Issue",$E378="Adjustment Decrease"),-$F378,0))),"")</f>
        <v/>
      </c>
      <c r="H378" s="28" t="n"/>
      <c r="I378" s="31">
        <f>IFERROR(IF($C378="","",$G378*IF($H378="",INDEX('Amenity Inventory'!$H$6:$H$205,MATCH($C378,'Amenity Inventory'!$A$6:$A$205,0)),$H378)),"")</f>
        <v/>
      </c>
      <c r="J378" s="27" t="n"/>
      <c r="K378" s="27" t="n"/>
      <c r="L378" s="27" t="n"/>
      <c r="M378" s="27" t="n"/>
      <c r="N378" s="35" t="n"/>
    </row>
    <row r="379">
      <c r="A379" s="27" t="n"/>
      <c r="B379" s="33" t="n"/>
      <c r="C379" s="27" t="n"/>
      <c r="D379" s="32">
        <f>IFERROR(IF($C379="","",INDEX('Amenity Inventory'!$C$6:$C$205,MATCH($C379,'Amenity Inventory'!$A$6:$A$205,0))),"Amenity ID Not Found")</f>
        <v/>
      </c>
      <c r="E379" s="27" t="n"/>
      <c r="F379" s="29" t="n"/>
      <c r="G379" s="30">
        <f>IFERROR(IF(OR($C379="",$F379="",$E379=""),"",IF(OR($E379="Receipt",$E379="Adjustment Increase"),$F379,IF(OR($E379="Issue",$E379="Adjustment Decrease"),-$F379,0))),"")</f>
        <v/>
      </c>
      <c r="H379" s="28" t="n"/>
      <c r="I379" s="31">
        <f>IFERROR(IF($C379="","",$G379*IF($H379="",INDEX('Amenity Inventory'!$H$6:$H$205,MATCH($C379,'Amenity Inventory'!$A$6:$A$205,0)),$H379)),"")</f>
        <v/>
      </c>
      <c r="J379" s="27" t="n"/>
      <c r="K379" s="27" t="n"/>
      <c r="L379" s="27" t="n"/>
      <c r="M379" s="27" t="n"/>
      <c r="N379" s="35" t="n"/>
    </row>
    <row r="380">
      <c r="A380" s="27" t="n"/>
      <c r="B380" s="33" t="n"/>
      <c r="C380" s="27" t="n"/>
      <c r="D380" s="32">
        <f>IFERROR(IF($C380="","",INDEX('Amenity Inventory'!$C$6:$C$205,MATCH($C380,'Amenity Inventory'!$A$6:$A$205,0))),"Amenity ID Not Found")</f>
        <v/>
      </c>
      <c r="E380" s="27" t="n"/>
      <c r="F380" s="29" t="n"/>
      <c r="G380" s="30">
        <f>IFERROR(IF(OR($C380="",$F380="",$E380=""),"",IF(OR($E380="Receipt",$E380="Adjustment Increase"),$F380,IF(OR($E380="Issue",$E380="Adjustment Decrease"),-$F380,0))),"")</f>
        <v/>
      </c>
      <c r="H380" s="28" t="n"/>
      <c r="I380" s="31">
        <f>IFERROR(IF($C380="","",$G380*IF($H380="",INDEX('Amenity Inventory'!$H$6:$H$205,MATCH($C380,'Amenity Inventory'!$A$6:$A$205,0)),$H380)),"")</f>
        <v/>
      </c>
      <c r="J380" s="27" t="n"/>
      <c r="K380" s="27" t="n"/>
      <c r="L380" s="27" t="n"/>
      <c r="M380" s="27" t="n"/>
      <c r="N380" s="35" t="n"/>
    </row>
    <row r="381">
      <c r="A381" s="27" t="n"/>
      <c r="B381" s="33" t="n"/>
      <c r="C381" s="27" t="n"/>
      <c r="D381" s="32">
        <f>IFERROR(IF($C381="","",INDEX('Amenity Inventory'!$C$6:$C$205,MATCH($C381,'Amenity Inventory'!$A$6:$A$205,0))),"Amenity ID Not Found")</f>
        <v/>
      </c>
      <c r="E381" s="27" t="n"/>
      <c r="F381" s="29" t="n"/>
      <c r="G381" s="30">
        <f>IFERROR(IF(OR($C381="",$F381="",$E381=""),"",IF(OR($E381="Receipt",$E381="Adjustment Increase"),$F381,IF(OR($E381="Issue",$E381="Adjustment Decrease"),-$F381,0))),"")</f>
        <v/>
      </c>
      <c r="H381" s="28" t="n"/>
      <c r="I381" s="31">
        <f>IFERROR(IF($C381="","",$G381*IF($H381="",INDEX('Amenity Inventory'!$H$6:$H$205,MATCH($C381,'Amenity Inventory'!$A$6:$A$205,0)),$H381)),"")</f>
        <v/>
      </c>
      <c r="J381" s="27" t="n"/>
      <c r="K381" s="27" t="n"/>
      <c r="L381" s="27" t="n"/>
      <c r="M381" s="27" t="n"/>
      <c r="N381" s="35" t="n"/>
    </row>
    <row r="382">
      <c r="A382" s="27" t="n"/>
      <c r="B382" s="33" t="n"/>
      <c r="C382" s="27" t="n"/>
      <c r="D382" s="32">
        <f>IFERROR(IF($C382="","",INDEX('Amenity Inventory'!$C$6:$C$205,MATCH($C382,'Amenity Inventory'!$A$6:$A$205,0))),"Amenity ID Not Found")</f>
        <v/>
      </c>
      <c r="E382" s="27" t="n"/>
      <c r="F382" s="29" t="n"/>
      <c r="G382" s="30">
        <f>IFERROR(IF(OR($C382="",$F382="",$E382=""),"",IF(OR($E382="Receipt",$E382="Adjustment Increase"),$F382,IF(OR($E382="Issue",$E382="Adjustment Decrease"),-$F382,0))),"")</f>
        <v/>
      </c>
      <c r="H382" s="28" t="n"/>
      <c r="I382" s="31">
        <f>IFERROR(IF($C382="","",$G382*IF($H382="",INDEX('Amenity Inventory'!$H$6:$H$205,MATCH($C382,'Amenity Inventory'!$A$6:$A$205,0)),$H382)),"")</f>
        <v/>
      </c>
      <c r="J382" s="27" t="n"/>
      <c r="K382" s="27" t="n"/>
      <c r="L382" s="27" t="n"/>
      <c r="M382" s="27" t="n"/>
      <c r="N382" s="35" t="n"/>
    </row>
    <row r="383">
      <c r="A383" s="27" t="n"/>
      <c r="B383" s="33" t="n"/>
      <c r="C383" s="27" t="n"/>
      <c r="D383" s="32">
        <f>IFERROR(IF($C383="","",INDEX('Amenity Inventory'!$C$6:$C$205,MATCH($C383,'Amenity Inventory'!$A$6:$A$205,0))),"Amenity ID Not Found")</f>
        <v/>
      </c>
      <c r="E383" s="27" t="n"/>
      <c r="F383" s="29" t="n"/>
      <c r="G383" s="30">
        <f>IFERROR(IF(OR($C383="",$F383="",$E383=""),"",IF(OR($E383="Receipt",$E383="Adjustment Increase"),$F383,IF(OR($E383="Issue",$E383="Adjustment Decrease"),-$F383,0))),"")</f>
        <v/>
      </c>
      <c r="H383" s="28" t="n"/>
      <c r="I383" s="31">
        <f>IFERROR(IF($C383="","",$G383*IF($H383="",INDEX('Amenity Inventory'!$H$6:$H$205,MATCH($C383,'Amenity Inventory'!$A$6:$A$205,0)),$H383)),"")</f>
        <v/>
      </c>
      <c r="J383" s="27" t="n"/>
      <c r="K383" s="27" t="n"/>
      <c r="L383" s="27" t="n"/>
      <c r="M383" s="27" t="n"/>
      <c r="N383" s="35" t="n"/>
    </row>
    <row r="384">
      <c r="A384" s="27" t="n"/>
      <c r="B384" s="33" t="n"/>
      <c r="C384" s="27" t="n"/>
      <c r="D384" s="32">
        <f>IFERROR(IF($C384="","",INDEX('Amenity Inventory'!$C$6:$C$205,MATCH($C384,'Amenity Inventory'!$A$6:$A$205,0))),"Amenity ID Not Found")</f>
        <v/>
      </c>
      <c r="E384" s="27" t="n"/>
      <c r="F384" s="29" t="n"/>
      <c r="G384" s="30">
        <f>IFERROR(IF(OR($C384="",$F384="",$E384=""),"",IF(OR($E384="Receipt",$E384="Adjustment Increase"),$F384,IF(OR($E384="Issue",$E384="Adjustment Decrease"),-$F384,0))),"")</f>
        <v/>
      </c>
      <c r="H384" s="28" t="n"/>
      <c r="I384" s="31">
        <f>IFERROR(IF($C384="","",$G384*IF($H384="",INDEX('Amenity Inventory'!$H$6:$H$205,MATCH($C384,'Amenity Inventory'!$A$6:$A$205,0)),$H384)),"")</f>
        <v/>
      </c>
      <c r="J384" s="27" t="n"/>
      <c r="K384" s="27" t="n"/>
      <c r="L384" s="27" t="n"/>
      <c r="M384" s="27" t="n"/>
      <c r="N384" s="35" t="n"/>
    </row>
    <row r="385">
      <c r="A385" s="27" t="n"/>
      <c r="B385" s="33" t="n"/>
      <c r="C385" s="27" t="n"/>
      <c r="D385" s="32">
        <f>IFERROR(IF($C385="","",INDEX('Amenity Inventory'!$C$6:$C$205,MATCH($C385,'Amenity Inventory'!$A$6:$A$205,0))),"Amenity ID Not Found")</f>
        <v/>
      </c>
      <c r="E385" s="27" t="n"/>
      <c r="F385" s="29" t="n"/>
      <c r="G385" s="30">
        <f>IFERROR(IF(OR($C385="",$F385="",$E385=""),"",IF(OR($E385="Receipt",$E385="Adjustment Increase"),$F385,IF(OR($E385="Issue",$E385="Adjustment Decrease"),-$F385,0))),"")</f>
        <v/>
      </c>
      <c r="H385" s="28" t="n"/>
      <c r="I385" s="31">
        <f>IFERROR(IF($C385="","",$G385*IF($H385="",INDEX('Amenity Inventory'!$H$6:$H$205,MATCH($C385,'Amenity Inventory'!$A$6:$A$205,0)),$H385)),"")</f>
        <v/>
      </c>
      <c r="J385" s="27" t="n"/>
      <c r="K385" s="27" t="n"/>
      <c r="L385" s="27" t="n"/>
      <c r="M385" s="27" t="n"/>
      <c r="N385" s="35" t="n"/>
    </row>
    <row r="386">
      <c r="A386" s="27" t="n"/>
      <c r="B386" s="33" t="n"/>
      <c r="C386" s="27" t="n"/>
      <c r="D386" s="32">
        <f>IFERROR(IF($C386="","",INDEX('Amenity Inventory'!$C$6:$C$205,MATCH($C386,'Amenity Inventory'!$A$6:$A$205,0))),"Amenity ID Not Found")</f>
        <v/>
      </c>
      <c r="E386" s="27" t="n"/>
      <c r="F386" s="29" t="n"/>
      <c r="G386" s="30">
        <f>IFERROR(IF(OR($C386="",$F386="",$E386=""),"",IF(OR($E386="Receipt",$E386="Adjustment Increase"),$F386,IF(OR($E386="Issue",$E386="Adjustment Decrease"),-$F386,0))),"")</f>
        <v/>
      </c>
      <c r="H386" s="28" t="n"/>
      <c r="I386" s="31">
        <f>IFERROR(IF($C386="","",$G386*IF($H386="",INDEX('Amenity Inventory'!$H$6:$H$205,MATCH($C386,'Amenity Inventory'!$A$6:$A$205,0)),$H386)),"")</f>
        <v/>
      </c>
      <c r="J386" s="27" t="n"/>
      <c r="K386" s="27" t="n"/>
      <c r="L386" s="27" t="n"/>
      <c r="M386" s="27" t="n"/>
      <c r="N386" s="35" t="n"/>
    </row>
    <row r="387">
      <c r="A387" s="27" t="n"/>
      <c r="B387" s="33" t="n"/>
      <c r="C387" s="27" t="n"/>
      <c r="D387" s="32">
        <f>IFERROR(IF($C387="","",INDEX('Amenity Inventory'!$C$6:$C$205,MATCH($C387,'Amenity Inventory'!$A$6:$A$205,0))),"Amenity ID Not Found")</f>
        <v/>
      </c>
      <c r="E387" s="27" t="n"/>
      <c r="F387" s="29" t="n"/>
      <c r="G387" s="30">
        <f>IFERROR(IF(OR($C387="",$F387="",$E387=""),"",IF(OR($E387="Receipt",$E387="Adjustment Increase"),$F387,IF(OR($E387="Issue",$E387="Adjustment Decrease"),-$F387,0))),"")</f>
        <v/>
      </c>
      <c r="H387" s="28" t="n"/>
      <c r="I387" s="31">
        <f>IFERROR(IF($C387="","",$G387*IF($H387="",INDEX('Amenity Inventory'!$H$6:$H$205,MATCH($C387,'Amenity Inventory'!$A$6:$A$205,0)),$H387)),"")</f>
        <v/>
      </c>
      <c r="J387" s="27" t="n"/>
      <c r="K387" s="27" t="n"/>
      <c r="L387" s="27" t="n"/>
      <c r="M387" s="27" t="n"/>
      <c r="N387" s="35" t="n"/>
    </row>
    <row r="388">
      <c r="A388" s="27" t="n"/>
      <c r="B388" s="33" t="n"/>
      <c r="C388" s="27" t="n"/>
      <c r="D388" s="32">
        <f>IFERROR(IF($C388="","",INDEX('Amenity Inventory'!$C$6:$C$205,MATCH($C388,'Amenity Inventory'!$A$6:$A$205,0))),"Amenity ID Not Found")</f>
        <v/>
      </c>
      <c r="E388" s="27" t="n"/>
      <c r="F388" s="29" t="n"/>
      <c r="G388" s="30">
        <f>IFERROR(IF(OR($C388="",$F388="",$E388=""),"",IF(OR($E388="Receipt",$E388="Adjustment Increase"),$F388,IF(OR($E388="Issue",$E388="Adjustment Decrease"),-$F388,0))),"")</f>
        <v/>
      </c>
      <c r="H388" s="28" t="n"/>
      <c r="I388" s="31">
        <f>IFERROR(IF($C388="","",$G388*IF($H388="",INDEX('Amenity Inventory'!$H$6:$H$205,MATCH($C388,'Amenity Inventory'!$A$6:$A$205,0)),$H388)),"")</f>
        <v/>
      </c>
      <c r="J388" s="27" t="n"/>
      <c r="K388" s="27" t="n"/>
      <c r="L388" s="27" t="n"/>
      <c r="M388" s="27" t="n"/>
      <c r="N388" s="35" t="n"/>
    </row>
    <row r="389">
      <c r="A389" s="27" t="n"/>
      <c r="B389" s="33" t="n"/>
      <c r="C389" s="27" t="n"/>
      <c r="D389" s="32">
        <f>IFERROR(IF($C389="","",INDEX('Amenity Inventory'!$C$6:$C$205,MATCH($C389,'Amenity Inventory'!$A$6:$A$205,0))),"Amenity ID Not Found")</f>
        <v/>
      </c>
      <c r="E389" s="27" t="n"/>
      <c r="F389" s="29" t="n"/>
      <c r="G389" s="30">
        <f>IFERROR(IF(OR($C389="",$F389="",$E389=""),"",IF(OR($E389="Receipt",$E389="Adjustment Increase"),$F389,IF(OR($E389="Issue",$E389="Adjustment Decrease"),-$F389,0))),"")</f>
        <v/>
      </c>
      <c r="H389" s="28" t="n"/>
      <c r="I389" s="31">
        <f>IFERROR(IF($C389="","",$G389*IF($H389="",INDEX('Amenity Inventory'!$H$6:$H$205,MATCH($C389,'Amenity Inventory'!$A$6:$A$205,0)),$H389)),"")</f>
        <v/>
      </c>
      <c r="J389" s="27" t="n"/>
      <c r="K389" s="27" t="n"/>
      <c r="L389" s="27" t="n"/>
      <c r="M389" s="27" t="n"/>
      <c r="N389" s="35" t="n"/>
    </row>
    <row r="390">
      <c r="A390" s="27" t="n"/>
      <c r="B390" s="33" t="n"/>
      <c r="C390" s="27" t="n"/>
      <c r="D390" s="32">
        <f>IFERROR(IF($C390="","",INDEX('Amenity Inventory'!$C$6:$C$205,MATCH($C390,'Amenity Inventory'!$A$6:$A$205,0))),"Amenity ID Not Found")</f>
        <v/>
      </c>
      <c r="E390" s="27" t="n"/>
      <c r="F390" s="29" t="n"/>
      <c r="G390" s="30">
        <f>IFERROR(IF(OR($C390="",$F390="",$E390=""),"",IF(OR($E390="Receipt",$E390="Adjustment Increase"),$F390,IF(OR($E390="Issue",$E390="Adjustment Decrease"),-$F390,0))),"")</f>
        <v/>
      </c>
      <c r="H390" s="28" t="n"/>
      <c r="I390" s="31">
        <f>IFERROR(IF($C390="","",$G390*IF($H390="",INDEX('Amenity Inventory'!$H$6:$H$205,MATCH($C390,'Amenity Inventory'!$A$6:$A$205,0)),$H390)),"")</f>
        <v/>
      </c>
      <c r="J390" s="27" t="n"/>
      <c r="K390" s="27" t="n"/>
      <c r="L390" s="27" t="n"/>
      <c r="M390" s="27" t="n"/>
      <c r="N390" s="35" t="n"/>
    </row>
    <row r="391">
      <c r="A391" s="27" t="n"/>
      <c r="B391" s="33" t="n"/>
      <c r="C391" s="27" t="n"/>
      <c r="D391" s="32">
        <f>IFERROR(IF($C391="","",INDEX('Amenity Inventory'!$C$6:$C$205,MATCH($C391,'Amenity Inventory'!$A$6:$A$205,0))),"Amenity ID Not Found")</f>
        <v/>
      </c>
      <c r="E391" s="27" t="n"/>
      <c r="F391" s="29" t="n"/>
      <c r="G391" s="30">
        <f>IFERROR(IF(OR($C391="",$F391="",$E391=""),"",IF(OR($E391="Receipt",$E391="Adjustment Increase"),$F391,IF(OR($E391="Issue",$E391="Adjustment Decrease"),-$F391,0))),"")</f>
        <v/>
      </c>
      <c r="H391" s="28" t="n"/>
      <c r="I391" s="31">
        <f>IFERROR(IF($C391="","",$G391*IF($H391="",INDEX('Amenity Inventory'!$H$6:$H$205,MATCH($C391,'Amenity Inventory'!$A$6:$A$205,0)),$H391)),"")</f>
        <v/>
      </c>
      <c r="J391" s="27" t="n"/>
      <c r="K391" s="27" t="n"/>
      <c r="L391" s="27" t="n"/>
      <c r="M391" s="27" t="n"/>
      <c r="N391" s="35" t="n"/>
    </row>
    <row r="392">
      <c r="A392" s="27" t="n"/>
      <c r="B392" s="33" t="n"/>
      <c r="C392" s="27" t="n"/>
      <c r="D392" s="32">
        <f>IFERROR(IF($C392="","",INDEX('Amenity Inventory'!$C$6:$C$205,MATCH($C392,'Amenity Inventory'!$A$6:$A$205,0))),"Amenity ID Not Found")</f>
        <v/>
      </c>
      <c r="E392" s="27" t="n"/>
      <c r="F392" s="29" t="n"/>
      <c r="G392" s="30">
        <f>IFERROR(IF(OR($C392="",$F392="",$E392=""),"",IF(OR($E392="Receipt",$E392="Adjustment Increase"),$F392,IF(OR($E392="Issue",$E392="Adjustment Decrease"),-$F392,0))),"")</f>
        <v/>
      </c>
      <c r="H392" s="28" t="n"/>
      <c r="I392" s="31">
        <f>IFERROR(IF($C392="","",$G392*IF($H392="",INDEX('Amenity Inventory'!$H$6:$H$205,MATCH($C392,'Amenity Inventory'!$A$6:$A$205,0)),$H392)),"")</f>
        <v/>
      </c>
      <c r="J392" s="27" t="n"/>
      <c r="K392" s="27" t="n"/>
      <c r="L392" s="27" t="n"/>
      <c r="M392" s="27" t="n"/>
      <c r="N392" s="35" t="n"/>
    </row>
    <row r="393">
      <c r="A393" s="27" t="n"/>
      <c r="B393" s="33" t="n"/>
      <c r="C393" s="27" t="n"/>
      <c r="D393" s="32">
        <f>IFERROR(IF($C393="","",INDEX('Amenity Inventory'!$C$6:$C$205,MATCH($C393,'Amenity Inventory'!$A$6:$A$205,0))),"Amenity ID Not Found")</f>
        <v/>
      </c>
      <c r="E393" s="27" t="n"/>
      <c r="F393" s="29" t="n"/>
      <c r="G393" s="30">
        <f>IFERROR(IF(OR($C393="",$F393="",$E393=""),"",IF(OR($E393="Receipt",$E393="Adjustment Increase"),$F393,IF(OR($E393="Issue",$E393="Adjustment Decrease"),-$F393,0))),"")</f>
        <v/>
      </c>
      <c r="H393" s="28" t="n"/>
      <c r="I393" s="31">
        <f>IFERROR(IF($C393="","",$G393*IF($H393="",INDEX('Amenity Inventory'!$H$6:$H$205,MATCH($C393,'Amenity Inventory'!$A$6:$A$205,0)),$H393)),"")</f>
        <v/>
      </c>
      <c r="J393" s="27" t="n"/>
      <c r="K393" s="27" t="n"/>
      <c r="L393" s="27" t="n"/>
      <c r="M393" s="27" t="n"/>
      <c r="N393" s="35" t="n"/>
    </row>
    <row r="394">
      <c r="A394" s="27" t="n"/>
      <c r="B394" s="33" t="n"/>
      <c r="C394" s="27" t="n"/>
      <c r="D394" s="32">
        <f>IFERROR(IF($C394="","",INDEX('Amenity Inventory'!$C$6:$C$205,MATCH($C394,'Amenity Inventory'!$A$6:$A$205,0))),"Amenity ID Not Found")</f>
        <v/>
      </c>
      <c r="E394" s="27" t="n"/>
      <c r="F394" s="29" t="n"/>
      <c r="G394" s="30">
        <f>IFERROR(IF(OR($C394="",$F394="",$E394=""),"",IF(OR($E394="Receipt",$E394="Adjustment Increase"),$F394,IF(OR($E394="Issue",$E394="Adjustment Decrease"),-$F394,0))),"")</f>
        <v/>
      </c>
      <c r="H394" s="28" t="n"/>
      <c r="I394" s="31">
        <f>IFERROR(IF($C394="","",$G394*IF($H394="",INDEX('Amenity Inventory'!$H$6:$H$205,MATCH($C394,'Amenity Inventory'!$A$6:$A$205,0)),$H394)),"")</f>
        <v/>
      </c>
      <c r="J394" s="27" t="n"/>
      <c r="K394" s="27" t="n"/>
      <c r="L394" s="27" t="n"/>
      <c r="M394" s="27" t="n"/>
      <c r="N394" s="35" t="n"/>
    </row>
    <row r="395">
      <c r="A395" s="27" t="n"/>
      <c r="B395" s="33" t="n"/>
      <c r="C395" s="27" t="n"/>
      <c r="D395" s="32">
        <f>IFERROR(IF($C395="","",INDEX('Amenity Inventory'!$C$6:$C$205,MATCH($C395,'Amenity Inventory'!$A$6:$A$205,0))),"Amenity ID Not Found")</f>
        <v/>
      </c>
      <c r="E395" s="27" t="n"/>
      <c r="F395" s="29" t="n"/>
      <c r="G395" s="30">
        <f>IFERROR(IF(OR($C395="",$F395="",$E395=""),"",IF(OR($E395="Receipt",$E395="Adjustment Increase"),$F395,IF(OR($E395="Issue",$E395="Adjustment Decrease"),-$F395,0))),"")</f>
        <v/>
      </c>
      <c r="H395" s="28" t="n"/>
      <c r="I395" s="31">
        <f>IFERROR(IF($C395="","",$G395*IF($H395="",INDEX('Amenity Inventory'!$H$6:$H$205,MATCH($C395,'Amenity Inventory'!$A$6:$A$205,0)),$H395)),"")</f>
        <v/>
      </c>
      <c r="J395" s="27" t="n"/>
      <c r="K395" s="27" t="n"/>
      <c r="L395" s="27" t="n"/>
      <c r="M395" s="27" t="n"/>
      <c r="N395" s="35" t="n"/>
    </row>
    <row r="396">
      <c r="A396" s="27" t="n"/>
      <c r="B396" s="33" t="n"/>
      <c r="C396" s="27" t="n"/>
      <c r="D396" s="32">
        <f>IFERROR(IF($C396="","",INDEX('Amenity Inventory'!$C$6:$C$205,MATCH($C396,'Amenity Inventory'!$A$6:$A$205,0))),"Amenity ID Not Found")</f>
        <v/>
      </c>
      <c r="E396" s="27" t="n"/>
      <c r="F396" s="29" t="n"/>
      <c r="G396" s="30">
        <f>IFERROR(IF(OR($C396="",$F396="",$E396=""),"",IF(OR($E396="Receipt",$E396="Adjustment Increase"),$F396,IF(OR($E396="Issue",$E396="Adjustment Decrease"),-$F396,0))),"")</f>
        <v/>
      </c>
      <c r="H396" s="28" t="n"/>
      <c r="I396" s="31">
        <f>IFERROR(IF($C396="","",$G396*IF($H396="",INDEX('Amenity Inventory'!$H$6:$H$205,MATCH($C396,'Amenity Inventory'!$A$6:$A$205,0)),$H396)),"")</f>
        <v/>
      </c>
      <c r="J396" s="27" t="n"/>
      <c r="K396" s="27" t="n"/>
      <c r="L396" s="27" t="n"/>
      <c r="M396" s="27" t="n"/>
      <c r="N396" s="35" t="n"/>
    </row>
    <row r="397">
      <c r="A397" s="27" t="n"/>
      <c r="B397" s="33" t="n"/>
      <c r="C397" s="27" t="n"/>
      <c r="D397" s="32">
        <f>IFERROR(IF($C397="","",INDEX('Amenity Inventory'!$C$6:$C$205,MATCH($C397,'Amenity Inventory'!$A$6:$A$205,0))),"Amenity ID Not Found")</f>
        <v/>
      </c>
      <c r="E397" s="27" t="n"/>
      <c r="F397" s="29" t="n"/>
      <c r="G397" s="30">
        <f>IFERROR(IF(OR($C397="",$F397="",$E397=""),"",IF(OR($E397="Receipt",$E397="Adjustment Increase"),$F397,IF(OR($E397="Issue",$E397="Adjustment Decrease"),-$F397,0))),"")</f>
        <v/>
      </c>
      <c r="H397" s="28" t="n"/>
      <c r="I397" s="31">
        <f>IFERROR(IF($C397="","",$G397*IF($H397="",INDEX('Amenity Inventory'!$H$6:$H$205,MATCH($C397,'Amenity Inventory'!$A$6:$A$205,0)),$H397)),"")</f>
        <v/>
      </c>
      <c r="J397" s="27" t="n"/>
      <c r="K397" s="27" t="n"/>
      <c r="L397" s="27" t="n"/>
      <c r="M397" s="27" t="n"/>
      <c r="N397" s="35" t="n"/>
    </row>
    <row r="398">
      <c r="A398" s="27" t="n"/>
      <c r="B398" s="33" t="n"/>
      <c r="C398" s="27" t="n"/>
      <c r="D398" s="32">
        <f>IFERROR(IF($C398="","",INDEX('Amenity Inventory'!$C$6:$C$205,MATCH($C398,'Amenity Inventory'!$A$6:$A$205,0))),"Amenity ID Not Found")</f>
        <v/>
      </c>
      <c r="E398" s="27" t="n"/>
      <c r="F398" s="29" t="n"/>
      <c r="G398" s="30">
        <f>IFERROR(IF(OR($C398="",$F398="",$E398=""),"",IF(OR($E398="Receipt",$E398="Adjustment Increase"),$F398,IF(OR($E398="Issue",$E398="Adjustment Decrease"),-$F398,0))),"")</f>
        <v/>
      </c>
      <c r="H398" s="28" t="n"/>
      <c r="I398" s="31">
        <f>IFERROR(IF($C398="","",$G398*IF($H398="",INDEX('Amenity Inventory'!$H$6:$H$205,MATCH($C398,'Amenity Inventory'!$A$6:$A$205,0)),$H398)),"")</f>
        <v/>
      </c>
      <c r="J398" s="27" t="n"/>
      <c r="K398" s="27" t="n"/>
      <c r="L398" s="27" t="n"/>
      <c r="M398" s="27" t="n"/>
      <c r="N398" s="35" t="n"/>
    </row>
    <row r="399">
      <c r="A399" s="27" t="n"/>
      <c r="B399" s="33" t="n"/>
      <c r="C399" s="27" t="n"/>
      <c r="D399" s="32">
        <f>IFERROR(IF($C399="","",INDEX('Amenity Inventory'!$C$6:$C$205,MATCH($C399,'Amenity Inventory'!$A$6:$A$205,0))),"Amenity ID Not Found")</f>
        <v/>
      </c>
      <c r="E399" s="27" t="n"/>
      <c r="F399" s="29" t="n"/>
      <c r="G399" s="30">
        <f>IFERROR(IF(OR($C399="",$F399="",$E399=""),"",IF(OR($E399="Receipt",$E399="Adjustment Increase"),$F399,IF(OR($E399="Issue",$E399="Adjustment Decrease"),-$F399,0))),"")</f>
        <v/>
      </c>
      <c r="H399" s="28" t="n"/>
      <c r="I399" s="31">
        <f>IFERROR(IF($C399="","",$G399*IF($H399="",INDEX('Amenity Inventory'!$H$6:$H$205,MATCH($C399,'Amenity Inventory'!$A$6:$A$205,0)),$H399)),"")</f>
        <v/>
      </c>
      <c r="J399" s="27" t="n"/>
      <c r="K399" s="27" t="n"/>
      <c r="L399" s="27" t="n"/>
      <c r="M399" s="27" t="n"/>
      <c r="N399" s="35" t="n"/>
    </row>
    <row r="400">
      <c r="A400" s="27" t="n"/>
      <c r="B400" s="33" t="n"/>
      <c r="C400" s="27" t="n"/>
      <c r="D400" s="32">
        <f>IFERROR(IF($C400="","",INDEX('Amenity Inventory'!$C$6:$C$205,MATCH($C400,'Amenity Inventory'!$A$6:$A$205,0))),"Amenity ID Not Found")</f>
        <v/>
      </c>
      <c r="E400" s="27" t="n"/>
      <c r="F400" s="29" t="n"/>
      <c r="G400" s="30">
        <f>IFERROR(IF(OR($C400="",$F400="",$E400=""),"",IF(OR($E400="Receipt",$E400="Adjustment Increase"),$F400,IF(OR($E400="Issue",$E400="Adjustment Decrease"),-$F400,0))),"")</f>
        <v/>
      </c>
      <c r="H400" s="28" t="n"/>
      <c r="I400" s="31">
        <f>IFERROR(IF($C400="","",$G400*IF($H400="",INDEX('Amenity Inventory'!$H$6:$H$205,MATCH($C400,'Amenity Inventory'!$A$6:$A$205,0)),$H400)),"")</f>
        <v/>
      </c>
      <c r="J400" s="27" t="n"/>
      <c r="K400" s="27" t="n"/>
      <c r="L400" s="27" t="n"/>
      <c r="M400" s="27" t="n"/>
      <c r="N400" s="35" t="n"/>
    </row>
    <row r="401">
      <c r="A401" s="27" t="n"/>
      <c r="B401" s="33" t="n"/>
      <c r="C401" s="27" t="n"/>
      <c r="D401" s="32">
        <f>IFERROR(IF($C401="","",INDEX('Amenity Inventory'!$C$6:$C$205,MATCH($C401,'Amenity Inventory'!$A$6:$A$205,0))),"Amenity ID Not Found")</f>
        <v/>
      </c>
      <c r="E401" s="27" t="n"/>
      <c r="F401" s="29" t="n"/>
      <c r="G401" s="30">
        <f>IFERROR(IF(OR($C401="",$F401="",$E401=""),"",IF(OR($E401="Receipt",$E401="Adjustment Increase"),$F401,IF(OR($E401="Issue",$E401="Adjustment Decrease"),-$F401,0))),"")</f>
        <v/>
      </c>
      <c r="H401" s="28" t="n"/>
      <c r="I401" s="31">
        <f>IFERROR(IF($C401="","",$G401*IF($H401="",INDEX('Amenity Inventory'!$H$6:$H$205,MATCH($C401,'Amenity Inventory'!$A$6:$A$205,0)),$H401)),"")</f>
        <v/>
      </c>
      <c r="J401" s="27" t="n"/>
      <c r="K401" s="27" t="n"/>
      <c r="L401" s="27" t="n"/>
      <c r="M401" s="27" t="n"/>
      <c r="N401" s="35" t="n"/>
    </row>
    <row r="402">
      <c r="A402" s="27" t="n"/>
      <c r="B402" s="33" t="n"/>
      <c r="C402" s="27" t="n"/>
      <c r="D402" s="32">
        <f>IFERROR(IF($C402="","",INDEX('Amenity Inventory'!$C$6:$C$205,MATCH($C402,'Amenity Inventory'!$A$6:$A$205,0))),"Amenity ID Not Found")</f>
        <v/>
      </c>
      <c r="E402" s="27" t="n"/>
      <c r="F402" s="29" t="n"/>
      <c r="G402" s="30">
        <f>IFERROR(IF(OR($C402="",$F402="",$E402=""),"",IF(OR($E402="Receipt",$E402="Adjustment Increase"),$F402,IF(OR($E402="Issue",$E402="Adjustment Decrease"),-$F402,0))),"")</f>
        <v/>
      </c>
      <c r="H402" s="28" t="n"/>
      <c r="I402" s="31">
        <f>IFERROR(IF($C402="","",$G402*IF($H402="",INDEX('Amenity Inventory'!$H$6:$H$205,MATCH($C402,'Amenity Inventory'!$A$6:$A$205,0)),$H402)),"")</f>
        <v/>
      </c>
      <c r="J402" s="27" t="n"/>
      <c r="K402" s="27" t="n"/>
      <c r="L402" s="27" t="n"/>
      <c r="M402" s="27" t="n"/>
      <c r="N402" s="35" t="n"/>
    </row>
    <row r="403">
      <c r="A403" s="27" t="n"/>
      <c r="B403" s="33" t="n"/>
      <c r="C403" s="27" t="n"/>
      <c r="D403" s="32">
        <f>IFERROR(IF($C403="","",INDEX('Amenity Inventory'!$C$6:$C$205,MATCH($C403,'Amenity Inventory'!$A$6:$A$205,0))),"Amenity ID Not Found")</f>
        <v/>
      </c>
      <c r="E403" s="27" t="n"/>
      <c r="F403" s="29" t="n"/>
      <c r="G403" s="30">
        <f>IFERROR(IF(OR($C403="",$F403="",$E403=""),"",IF(OR($E403="Receipt",$E403="Adjustment Increase"),$F403,IF(OR($E403="Issue",$E403="Adjustment Decrease"),-$F403,0))),"")</f>
        <v/>
      </c>
      <c r="H403" s="28" t="n"/>
      <c r="I403" s="31">
        <f>IFERROR(IF($C403="","",$G403*IF($H403="",INDEX('Amenity Inventory'!$H$6:$H$205,MATCH($C403,'Amenity Inventory'!$A$6:$A$205,0)),$H403)),"")</f>
        <v/>
      </c>
      <c r="J403" s="27" t="n"/>
      <c r="K403" s="27" t="n"/>
      <c r="L403" s="27" t="n"/>
      <c r="M403" s="27" t="n"/>
      <c r="N403" s="35" t="n"/>
    </row>
    <row r="404">
      <c r="A404" s="27" t="n"/>
      <c r="B404" s="33" t="n"/>
      <c r="C404" s="27" t="n"/>
      <c r="D404" s="32">
        <f>IFERROR(IF($C404="","",INDEX('Amenity Inventory'!$C$6:$C$205,MATCH($C404,'Amenity Inventory'!$A$6:$A$205,0))),"Amenity ID Not Found")</f>
        <v/>
      </c>
      <c r="E404" s="27" t="n"/>
      <c r="F404" s="29" t="n"/>
      <c r="G404" s="30">
        <f>IFERROR(IF(OR($C404="",$F404="",$E404=""),"",IF(OR($E404="Receipt",$E404="Adjustment Increase"),$F404,IF(OR($E404="Issue",$E404="Adjustment Decrease"),-$F404,0))),"")</f>
        <v/>
      </c>
      <c r="H404" s="28" t="n"/>
      <c r="I404" s="31">
        <f>IFERROR(IF($C404="","",$G404*IF($H404="",INDEX('Amenity Inventory'!$H$6:$H$205,MATCH($C404,'Amenity Inventory'!$A$6:$A$205,0)),$H404)),"")</f>
        <v/>
      </c>
      <c r="J404" s="27" t="n"/>
      <c r="K404" s="27" t="n"/>
      <c r="L404" s="27" t="n"/>
      <c r="M404" s="27" t="n"/>
      <c r="N404" s="35" t="n"/>
    </row>
    <row r="405">
      <c r="A405" s="27" t="n"/>
      <c r="B405" s="33" t="n"/>
      <c r="C405" s="27" t="n"/>
      <c r="D405" s="32">
        <f>IFERROR(IF($C405="","",INDEX('Amenity Inventory'!$C$6:$C$205,MATCH($C405,'Amenity Inventory'!$A$6:$A$205,0))),"Amenity ID Not Found")</f>
        <v/>
      </c>
      <c r="E405" s="27" t="n"/>
      <c r="F405" s="29" t="n"/>
      <c r="G405" s="30">
        <f>IFERROR(IF(OR($C405="",$F405="",$E405=""),"",IF(OR($E405="Receipt",$E405="Adjustment Increase"),$F405,IF(OR($E405="Issue",$E405="Adjustment Decrease"),-$F405,0))),"")</f>
        <v/>
      </c>
      <c r="H405" s="28" t="n"/>
      <c r="I405" s="31">
        <f>IFERROR(IF($C405="","",$G405*IF($H405="",INDEX('Amenity Inventory'!$H$6:$H$205,MATCH($C405,'Amenity Inventory'!$A$6:$A$205,0)),$H405)),"")</f>
        <v/>
      </c>
      <c r="J405" s="27" t="n"/>
      <c r="K405" s="27" t="n"/>
      <c r="L405" s="27" t="n"/>
      <c r="M405" s="27" t="n"/>
      <c r="N405" s="35" t="n"/>
    </row>
    <row r="406">
      <c r="A406" s="27" t="n"/>
      <c r="B406" s="33" t="n"/>
      <c r="C406" s="27" t="n"/>
      <c r="D406" s="32">
        <f>IFERROR(IF($C406="","",INDEX('Amenity Inventory'!$C$6:$C$205,MATCH($C406,'Amenity Inventory'!$A$6:$A$205,0))),"Amenity ID Not Found")</f>
        <v/>
      </c>
      <c r="E406" s="27" t="n"/>
      <c r="F406" s="29" t="n"/>
      <c r="G406" s="30">
        <f>IFERROR(IF(OR($C406="",$F406="",$E406=""),"",IF(OR($E406="Receipt",$E406="Adjustment Increase"),$F406,IF(OR($E406="Issue",$E406="Adjustment Decrease"),-$F406,0))),"")</f>
        <v/>
      </c>
      <c r="H406" s="28" t="n"/>
      <c r="I406" s="31">
        <f>IFERROR(IF($C406="","",$G406*IF($H406="",INDEX('Amenity Inventory'!$H$6:$H$205,MATCH($C406,'Amenity Inventory'!$A$6:$A$205,0)),$H406)),"")</f>
        <v/>
      </c>
      <c r="J406" s="27" t="n"/>
      <c r="K406" s="27" t="n"/>
      <c r="L406" s="27" t="n"/>
      <c r="M406" s="27" t="n"/>
      <c r="N406" s="35" t="n"/>
    </row>
    <row r="407">
      <c r="A407" s="27" t="n"/>
      <c r="B407" s="33" t="n"/>
      <c r="C407" s="27" t="n"/>
      <c r="D407" s="32">
        <f>IFERROR(IF($C407="","",INDEX('Amenity Inventory'!$C$6:$C$205,MATCH($C407,'Amenity Inventory'!$A$6:$A$205,0))),"Amenity ID Not Found")</f>
        <v/>
      </c>
      <c r="E407" s="27" t="n"/>
      <c r="F407" s="29" t="n"/>
      <c r="G407" s="30">
        <f>IFERROR(IF(OR($C407="",$F407="",$E407=""),"",IF(OR($E407="Receipt",$E407="Adjustment Increase"),$F407,IF(OR($E407="Issue",$E407="Adjustment Decrease"),-$F407,0))),"")</f>
        <v/>
      </c>
      <c r="H407" s="28" t="n"/>
      <c r="I407" s="31">
        <f>IFERROR(IF($C407="","",$G407*IF($H407="",INDEX('Amenity Inventory'!$H$6:$H$205,MATCH($C407,'Amenity Inventory'!$A$6:$A$205,0)),$H407)),"")</f>
        <v/>
      </c>
      <c r="J407" s="27" t="n"/>
      <c r="K407" s="27" t="n"/>
      <c r="L407" s="27" t="n"/>
      <c r="M407" s="27" t="n"/>
      <c r="N407" s="35" t="n"/>
    </row>
    <row r="408">
      <c r="A408" s="27" t="n"/>
      <c r="B408" s="33" t="n"/>
      <c r="C408" s="27" t="n"/>
      <c r="D408" s="32">
        <f>IFERROR(IF($C408="","",INDEX('Amenity Inventory'!$C$6:$C$205,MATCH($C408,'Amenity Inventory'!$A$6:$A$205,0))),"Amenity ID Not Found")</f>
        <v/>
      </c>
      <c r="E408" s="27" t="n"/>
      <c r="F408" s="29" t="n"/>
      <c r="G408" s="30">
        <f>IFERROR(IF(OR($C408="",$F408="",$E408=""),"",IF(OR($E408="Receipt",$E408="Adjustment Increase"),$F408,IF(OR($E408="Issue",$E408="Adjustment Decrease"),-$F408,0))),"")</f>
        <v/>
      </c>
      <c r="H408" s="28" t="n"/>
      <c r="I408" s="31">
        <f>IFERROR(IF($C408="","",$G408*IF($H408="",INDEX('Amenity Inventory'!$H$6:$H$205,MATCH($C408,'Amenity Inventory'!$A$6:$A$205,0)),$H408)),"")</f>
        <v/>
      </c>
      <c r="J408" s="27" t="n"/>
      <c r="K408" s="27" t="n"/>
      <c r="L408" s="27" t="n"/>
      <c r="M408" s="27" t="n"/>
      <c r="N408" s="35" t="n"/>
    </row>
    <row r="409">
      <c r="A409" s="27" t="n"/>
      <c r="B409" s="33" t="n"/>
      <c r="C409" s="27" t="n"/>
      <c r="D409" s="32">
        <f>IFERROR(IF($C409="","",INDEX('Amenity Inventory'!$C$6:$C$205,MATCH($C409,'Amenity Inventory'!$A$6:$A$205,0))),"Amenity ID Not Found")</f>
        <v/>
      </c>
      <c r="E409" s="27" t="n"/>
      <c r="F409" s="29" t="n"/>
      <c r="G409" s="30">
        <f>IFERROR(IF(OR($C409="",$F409="",$E409=""),"",IF(OR($E409="Receipt",$E409="Adjustment Increase"),$F409,IF(OR($E409="Issue",$E409="Adjustment Decrease"),-$F409,0))),"")</f>
        <v/>
      </c>
      <c r="H409" s="28" t="n"/>
      <c r="I409" s="31">
        <f>IFERROR(IF($C409="","",$G409*IF($H409="",INDEX('Amenity Inventory'!$H$6:$H$205,MATCH($C409,'Amenity Inventory'!$A$6:$A$205,0)),$H409)),"")</f>
        <v/>
      </c>
      <c r="J409" s="27" t="n"/>
      <c r="K409" s="27" t="n"/>
      <c r="L409" s="27" t="n"/>
      <c r="M409" s="27" t="n"/>
      <c r="N409" s="35" t="n"/>
    </row>
    <row r="410">
      <c r="A410" s="27" t="n"/>
      <c r="B410" s="33" t="n"/>
      <c r="C410" s="27" t="n"/>
      <c r="D410" s="32">
        <f>IFERROR(IF($C410="","",INDEX('Amenity Inventory'!$C$6:$C$205,MATCH($C410,'Amenity Inventory'!$A$6:$A$205,0))),"Amenity ID Not Found")</f>
        <v/>
      </c>
      <c r="E410" s="27" t="n"/>
      <c r="F410" s="29" t="n"/>
      <c r="G410" s="30">
        <f>IFERROR(IF(OR($C410="",$F410="",$E410=""),"",IF(OR($E410="Receipt",$E410="Adjustment Increase"),$F410,IF(OR($E410="Issue",$E410="Adjustment Decrease"),-$F410,0))),"")</f>
        <v/>
      </c>
      <c r="H410" s="28" t="n"/>
      <c r="I410" s="31">
        <f>IFERROR(IF($C410="","",$G410*IF($H410="",INDEX('Amenity Inventory'!$H$6:$H$205,MATCH($C410,'Amenity Inventory'!$A$6:$A$205,0)),$H410)),"")</f>
        <v/>
      </c>
      <c r="J410" s="27" t="n"/>
      <c r="K410" s="27" t="n"/>
      <c r="L410" s="27" t="n"/>
      <c r="M410" s="27" t="n"/>
      <c r="N410" s="35" t="n"/>
    </row>
    <row r="411">
      <c r="A411" s="27" t="n"/>
      <c r="B411" s="33" t="n"/>
      <c r="C411" s="27" t="n"/>
      <c r="D411" s="32">
        <f>IFERROR(IF($C411="","",INDEX('Amenity Inventory'!$C$6:$C$205,MATCH($C411,'Amenity Inventory'!$A$6:$A$205,0))),"Amenity ID Not Found")</f>
        <v/>
      </c>
      <c r="E411" s="27" t="n"/>
      <c r="F411" s="29" t="n"/>
      <c r="G411" s="30">
        <f>IFERROR(IF(OR($C411="",$F411="",$E411=""),"",IF(OR($E411="Receipt",$E411="Adjustment Increase"),$F411,IF(OR($E411="Issue",$E411="Adjustment Decrease"),-$F411,0))),"")</f>
        <v/>
      </c>
      <c r="H411" s="28" t="n"/>
      <c r="I411" s="31">
        <f>IFERROR(IF($C411="","",$G411*IF($H411="",INDEX('Amenity Inventory'!$H$6:$H$205,MATCH($C411,'Amenity Inventory'!$A$6:$A$205,0)),$H411)),"")</f>
        <v/>
      </c>
      <c r="J411" s="27" t="n"/>
      <c r="K411" s="27" t="n"/>
      <c r="L411" s="27" t="n"/>
      <c r="M411" s="27" t="n"/>
      <c r="N411" s="35" t="n"/>
    </row>
    <row r="412">
      <c r="A412" s="27" t="n"/>
      <c r="B412" s="33" t="n"/>
      <c r="C412" s="27" t="n"/>
      <c r="D412" s="32">
        <f>IFERROR(IF($C412="","",INDEX('Amenity Inventory'!$C$6:$C$205,MATCH($C412,'Amenity Inventory'!$A$6:$A$205,0))),"Amenity ID Not Found")</f>
        <v/>
      </c>
      <c r="E412" s="27" t="n"/>
      <c r="F412" s="29" t="n"/>
      <c r="G412" s="30">
        <f>IFERROR(IF(OR($C412="",$F412="",$E412=""),"",IF(OR($E412="Receipt",$E412="Adjustment Increase"),$F412,IF(OR($E412="Issue",$E412="Adjustment Decrease"),-$F412,0))),"")</f>
        <v/>
      </c>
      <c r="H412" s="28" t="n"/>
      <c r="I412" s="31">
        <f>IFERROR(IF($C412="","",$G412*IF($H412="",INDEX('Amenity Inventory'!$H$6:$H$205,MATCH($C412,'Amenity Inventory'!$A$6:$A$205,0)),$H412)),"")</f>
        <v/>
      </c>
      <c r="J412" s="27" t="n"/>
      <c r="K412" s="27" t="n"/>
      <c r="L412" s="27" t="n"/>
      <c r="M412" s="27" t="n"/>
      <c r="N412" s="35" t="n"/>
    </row>
    <row r="413">
      <c r="A413" s="27" t="n"/>
      <c r="B413" s="33" t="n"/>
      <c r="C413" s="27" t="n"/>
      <c r="D413" s="32">
        <f>IFERROR(IF($C413="","",INDEX('Amenity Inventory'!$C$6:$C$205,MATCH($C413,'Amenity Inventory'!$A$6:$A$205,0))),"Amenity ID Not Found")</f>
        <v/>
      </c>
      <c r="E413" s="27" t="n"/>
      <c r="F413" s="29" t="n"/>
      <c r="G413" s="30">
        <f>IFERROR(IF(OR($C413="",$F413="",$E413=""),"",IF(OR($E413="Receipt",$E413="Adjustment Increase"),$F413,IF(OR($E413="Issue",$E413="Adjustment Decrease"),-$F413,0))),"")</f>
        <v/>
      </c>
      <c r="H413" s="28" t="n"/>
      <c r="I413" s="31">
        <f>IFERROR(IF($C413="","",$G413*IF($H413="",INDEX('Amenity Inventory'!$H$6:$H$205,MATCH($C413,'Amenity Inventory'!$A$6:$A$205,0)),$H413)),"")</f>
        <v/>
      </c>
      <c r="J413" s="27" t="n"/>
      <c r="K413" s="27" t="n"/>
      <c r="L413" s="27" t="n"/>
      <c r="M413" s="27" t="n"/>
      <c r="N413" s="35" t="n"/>
    </row>
    <row r="414">
      <c r="A414" s="27" t="n"/>
      <c r="B414" s="33" t="n"/>
      <c r="C414" s="27" t="n"/>
      <c r="D414" s="32">
        <f>IFERROR(IF($C414="","",INDEX('Amenity Inventory'!$C$6:$C$205,MATCH($C414,'Amenity Inventory'!$A$6:$A$205,0))),"Amenity ID Not Found")</f>
        <v/>
      </c>
      <c r="E414" s="27" t="n"/>
      <c r="F414" s="29" t="n"/>
      <c r="G414" s="30">
        <f>IFERROR(IF(OR($C414="",$F414="",$E414=""),"",IF(OR($E414="Receipt",$E414="Adjustment Increase"),$F414,IF(OR($E414="Issue",$E414="Adjustment Decrease"),-$F414,0))),"")</f>
        <v/>
      </c>
      <c r="H414" s="28" t="n"/>
      <c r="I414" s="31">
        <f>IFERROR(IF($C414="","",$G414*IF($H414="",INDEX('Amenity Inventory'!$H$6:$H$205,MATCH($C414,'Amenity Inventory'!$A$6:$A$205,0)),$H414)),"")</f>
        <v/>
      </c>
      <c r="J414" s="27" t="n"/>
      <c r="K414" s="27" t="n"/>
      <c r="L414" s="27" t="n"/>
      <c r="M414" s="27" t="n"/>
      <c r="N414" s="35" t="n"/>
    </row>
    <row r="415">
      <c r="A415" s="27" t="n"/>
      <c r="B415" s="33" t="n"/>
      <c r="C415" s="27" t="n"/>
      <c r="D415" s="32">
        <f>IFERROR(IF($C415="","",INDEX('Amenity Inventory'!$C$6:$C$205,MATCH($C415,'Amenity Inventory'!$A$6:$A$205,0))),"Amenity ID Not Found")</f>
        <v/>
      </c>
      <c r="E415" s="27" t="n"/>
      <c r="F415" s="29" t="n"/>
      <c r="G415" s="30">
        <f>IFERROR(IF(OR($C415="",$F415="",$E415=""),"",IF(OR($E415="Receipt",$E415="Adjustment Increase"),$F415,IF(OR($E415="Issue",$E415="Adjustment Decrease"),-$F415,0))),"")</f>
        <v/>
      </c>
      <c r="H415" s="28" t="n"/>
      <c r="I415" s="31">
        <f>IFERROR(IF($C415="","",$G415*IF($H415="",INDEX('Amenity Inventory'!$H$6:$H$205,MATCH($C415,'Amenity Inventory'!$A$6:$A$205,0)),$H415)),"")</f>
        <v/>
      </c>
      <c r="J415" s="27" t="n"/>
      <c r="K415" s="27" t="n"/>
      <c r="L415" s="27" t="n"/>
      <c r="M415" s="27" t="n"/>
      <c r="N415" s="35" t="n"/>
    </row>
    <row r="416">
      <c r="A416" s="27" t="n"/>
      <c r="B416" s="33" t="n"/>
      <c r="C416" s="27" t="n"/>
      <c r="D416" s="32">
        <f>IFERROR(IF($C416="","",INDEX('Amenity Inventory'!$C$6:$C$205,MATCH($C416,'Amenity Inventory'!$A$6:$A$205,0))),"Amenity ID Not Found")</f>
        <v/>
      </c>
      <c r="E416" s="27" t="n"/>
      <c r="F416" s="29" t="n"/>
      <c r="G416" s="30">
        <f>IFERROR(IF(OR($C416="",$F416="",$E416=""),"",IF(OR($E416="Receipt",$E416="Adjustment Increase"),$F416,IF(OR($E416="Issue",$E416="Adjustment Decrease"),-$F416,0))),"")</f>
        <v/>
      </c>
      <c r="H416" s="28" t="n"/>
      <c r="I416" s="31">
        <f>IFERROR(IF($C416="","",$G416*IF($H416="",INDEX('Amenity Inventory'!$H$6:$H$205,MATCH($C416,'Amenity Inventory'!$A$6:$A$205,0)),$H416)),"")</f>
        <v/>
      </c>
      <c r="J416" s="27" t="n"/>
      <c r="K416" s="27" t="n"/>
      <c r="L416" s="27" t="n"/>
      <c r="M416" s="27" t="n"/>
      <c r="N416" s="35" t="n"/>
    </row>
    <row r="417">
      <c r="A417" s="27" t="n"/>
      <c r="B417" s="33" t="n"/>
      <c r="C417" s="27" t="n"/>
      <c r="D417" s="32">
        <f>IFERROR(IF($C417="","",INDEX('Amenity Inventory'!$C$6:$C$205,MATCH($C417,'Amenity Inventory'!$A$6:$A$205,0))),"Amenity ID Not Found")</f>
        <v/>
      </c>
      <c r="E417" s="27" t="n"/>
      <c r="F417" s="29" t="n"/>
      <c r="G417" s="30">
        <f>IFERROR(IF(OR($C417="",$F417="",$E417=""),"",IF(OR($E417="Receipt",$E417="Adjustment Increase"),$F417,IF(OR($E417="Issue",$E417="Adjustment Decrease"),-$F417,0))),"")</f>
        <v/>
      </c>
      <c r="H417" s="28" t="n"/>
      <c r="I417" s="31">
        <f>IFERROR(IF($C417="","",$G417*IF($H417="",INDEX('Amenity Inventory'!$H$6:$H$205,MATCH($C417,'Amenity Inventory'!$A$6:$A$205,0)),$H417)),"")</f>
        <v/>
      </c>
      <c r="J417" s="27" t="n"/>
      <c r="K417" s="27" t="n"/>
      <c r="L417" s="27" t="n"/>
      <c r="M417" s="27" t="n"/>
      <c r="N417" s="35" t="n"/>
    </row>
    <row r="418">
      <c r="A418" s="27" t="n"/>
      <c r="B418" s="33" t="n"/>
      <c r="C418" s="27" t="n"/>
      <c r="D418" s="32">
        <f>IFERROR(IF($C418="","",INDEX('Amenity Inventory'!$C$6:$C$205,MATCH($C418,'Amenity Inventory'!$A$6:$A$205,0))),"Amenity ID Not Found")</f>
        <v/>
      </c>
      <c r="E418" s="27" t="n"/>
      <c r="F418" s="29" t="n"/>
      <c r="G418" s="30">
        <f>IFERROR(IF(OR($C418="",$F418="",$E418=""),"",IF(OR($E418="Receipt",$E418="Adjustment Increase"),$F418,IF(OR($E418="Issue",$E418="Adjustment Decrease"),-$F418,0))),"")</f>
        <v/>
      </c>
      <c r="H418" s="28" t="n"/>
      <c r="I418" s="31">
        <f>IFERROR(IF($C418="","",$G418*IF($H418="",INDEX('Amenity Inventory'!$H$6:$H$205,MATCH($C418,'Amenity Inventory'!$A$6:$A$205,0)),$H418)),"")</f>
        <v/>
      </c>
      <c r="J418" s="27" t="n"/>
      <c r="K418" s="27" t="n"/>
      <c r="L418" s="27" t="n"/>
      <c r="M418" s="27" t="n"/>
      <c r="N418" s="35" t="n"/>
    </row>
    <row r="419">
      <c r="A419" s="27" t="n"/>
      <c r="B419" s="33" t="n"/>
      <c r="C419" s="27" t="n"/>
      <c r="D419" s="32">
        <f>IFERROR(IF($C419="","",INDEX('Amenity Inventory'!$C$6:$C$205,MATCH($C419,'Amenity Inventory'!$A$6:$A$205,0))),"Amenity ID Not Found")</f>
        <v/>
      </c>
      <c r="E419" s="27" t="n"/>
      <c r="F419" s="29" t="n"/>
      <c r="G419" s="30">
        <f>IFERROR(IF(OR($C419="",$F419="",$E419=""),"",IF(OR($E419="Receipt",$E419="Adjustment Increase"),$F419,IF(OR($E419="Issue",$E419="Adjustment Decrease"),-$F419,0))),"")</f>
        <v/>
      </c>
      <c r="H419" s="28" t="n"/>
      <c r="I419" s="31">
        <f>IFERROR(IF($C419="","",$G419*IF($H419="",INDEX('Amenity Inventory'!$H$6:$H$205,MATCH($C419,'Amenity Inventory'!$A$6:$A$205,0)),$H419)),"")</f>
        <v/>
      </c>
      <c r="J419" s="27" t="n"/>
      <c r="K419" s="27" t="n"/>
      <c r="L419" s="27" t="n"/>
      <c r="M419" s="27" t="n"/>
      <c r="N419" s="35" t="n"/>
    </row>
    <row r="420">
      <c r="A420" s="27" t="n"/>
      <c r="B420" s="33" t="n"/>
      <c r="C420" s="27" t="n"/>
      <c r="D420" s="32">
        <f>IFERROR(IF($C420="","",INDEX('Amenity Inventory'!$C$6:$C$205,MATCH($C420,'Amenity Inventory'!$A$6:$A$205,0))),"Amenity ID Not Found")</f>
        <v/>
      </c>
      <c r="E420" s="27" t="n"/>
      <c r="F420" s="29" t="n"/>
      <c r="G420" s="30">
        <f>IFERROR(IF(OR($C420="",$F420="",$E420=""),"",IF(OR($E420="Receipt",$E420="Adjustment Increase"),$F420,IF(OR($E420="Issue",$E420="Adjustment Decrease"),-$F420,0))),"")</f>
        <v/>
      </c>
      <c r="H420" s="28" t="n"/>
      <c r="I420" s="31">
        <f>IFERROR(IF($C420="","",$G420*IF($H420="",INDEX('Amenity Inventory'!$H$6:$H$205,MATCH($C420,'Amenity Inventory'!$A$6:$A$205,0)),$H420)),"")</f>
        <v/>
      </c>
      <c r="J420" s="27" t="n"/>
      <c r="K420" s="27" t="n"/>
      <c r="L420" s="27" t="n"/>
      <c r="M420" s="27" t="n"/>
      <c r="N420" s="35" t="n"/>
    </row>
    <row r="421">
      <c r="A421" s="27" t="n"/>
      <c r="B421" s="33" t="n"/>
      <c r="C421" s="27" t="n"/>
      <c r="D421" s="32">
        <f>IFERROR(IF($C421="","",INDEX('Amenity Inventory'!$C$6:$C$205,MATCH($C421,'Amenity Inventory'!$A$6:$A$205,0))),"Amenity ID Not Found")</f>
        <v/>
      </c>
      <c r="E421" s="27" t="n"/>
      <c r="F421" s="29" t="n"/>
      <c r="G421" s="30">
        <f>IFERROR(IF(OR($C421="",$F421="",$E421=""),"",IF(OR($E421="Receipt",$E421="Adjustment Increase"),$F421,IF(OR($E421="Issue",$E421="Adjustment Decrease"),-$F421,0))),"")</f>
        <v/>
      </c>
      <c r="H421" s="28" t="n"/>
      <c r="I421" s="31">
        <f>IFERROR(IF($C421="","",$G421*IF($H421="",INDEX('Amenity Inventory'!$H$6:$H$205,MATCH($C421,'Amenity Inventory'!$A$6:$A$205,0)),$H421)),"")</f>
        <v/>
      </c>
      <c r="J421" s="27" t="n"/>
      <c r="K421" s="27" t="n"/>
      <c r="L421" s="27" t="n"/>
      <c r="M421" s="27" t="n"/>
      <c r="N421" s="35" t="n"/>
    </row>
    <row r="422">
      <c r="A422" s="27" t="n"/>
      <c r="B422" s="33" t="n"/>
      <c r="C422" s="27" t="n"/>
      <c r="D422" s="32">
        <f>IFERROR(IF($C422="","",INDEX('Amenity Inventory'!$C$6:$C$205,MATCH($C422,'Amenity Inventory'!$A$6:$A$205,0))),"Amenity ID Not Found")</f>
        <v/>
      </c>
      <c r="E422" s="27" t="n"/>
      <c r="F422" s="29" t="n"/>
      <c r="G422" s="30">
        <f>IFERROR(IF(OR($C422="",$F422="",$E422=""),"",IF(OR($E422="Receipt",$E422="Adjustment Increase"),$F422,IF(OR($E422="Issue",$E422="Adjustment Decrease"),-$F422,0))),"")</f>
        <v/>
      </c>
      <c r="H422" s="28" t="n"/>
      <c r="I422" s="31">
        <f>IFERROR(IF($C422="","",$G422*IF($H422="",INDEX('Amenity Inventory'!$H$6:$H$205,MATCH($C422,'Amenity Inventory'!$A$6:$A$205,0)),$H422)),"")</f>
        <v/>
      </c>
      <c r="J422" s="27" t="n"/>
      <c r="K422" s="27" t="n"/>
      <c r="L422" s="27" t="n"/>
      <c r="M422" s="27" t="n"/>
      <c r="N422" s="35" t="n"/>
    </row>
    <row r="423">
      <c r="A423" s="27" t="n"/>
      <c r="B423" s="33" t="n"/>
      <c r="C423" s="27" t="n"/>
      <c r="D423" s="32">
        <f>IFERROR(IF($C423="","",INDEX('Amenity Inventory'!$C$6:$C$205,MATCH($C423,'Amenity Inventory'!$A$6:$A$205,0))),"Amenity ID Not Found")</f>
        <v/>
      </c>
      <c r="E423" s="27" t="n"/>
      <c r="F423" s="29" t="n"/>
      <c r="G423" s="30">
        <f>IFERROR(IF(OR($C423="",$F423="",$E423=""),"",IF(OR($E423="Receipt",$E423="Adjustment Increase"),$F423,IF(OR($E423="Issue",$E423="Adjustment Decrease"),-$F423,0))),"")</f>
        <v/>
      </c>
      <c r="H423" s="28" t="n"/>
      <c r="I423" s="31">
        <f>IFERROR(IF($C423="","",$G423*IF($H423="",INDEX('Amenity Inventory'!$H$6:$H$205,MATCH($C423,'Amenity Inventory'!$A$6:$A$205,0)),$H423)),"")</f>
        <v/>
      </c>
      <c r="J423" s="27" t="n"/>
      <c r="K423" s="27" t="n"/>
      <c r="L423" s="27" t="n"/>
      <c r="M423" s="27" t="n"/>
      <c r="N423" s="35" t="n"/>
    </row>
    <row r="424">
      <c r="A424" s="27" t="n"/>
      <c r="B424" s="33" t="n"/>
      <c r="C424" s="27" t="n"/>
      <c r="D424" s="32">
        <f>IFERROR(IF($C424="","",INDEX('Amenity Inventory'!$C$6:$C$205,MATCH($C424,'Amenity Inventory'!$A$6:$A$205,0))),"Amenity ID Not Found")</f>
        <v/>
      </c>
      <c r="E424" s="27" t="n"/>
      <c r="F424" s="29" t="n"/>
      <c r="G424" s="30">
        <f>IFERROR(IF(OR($C424="",$F424="",$E424=""),"",IF(OR($E424="Receipt",$E424="Adjustment Increase"),$F424,IF(OR($E424="Issue",$E424="Adjustment Decrease"),-$F424,0))),"")</f>
        <v/>
      </c>
      <c r="H424" s="28" t="n"/>
      <c r="I424" s="31">
        <f>IFERROR(IF($C424="","",$G424*IF($H424="",INDEX('Amenity Inventory'!$H$6:$H$205,MATCH($C424,'Amenity Inventory'!$A$6:$A$205,0)),$H424)),"")</f>
        <v/>
      </c>
      <c r="J424" s="27" t="n"/>
      <c r="K424" s="27" t="n"/>
      <c r="L424" s="27" t="n"/>
      <c r="M424" s="27" t="n"/>
      <c r="N424" s="35" t="n"/>
    </row>
    <row r="425">
      <c r="A425" s="27" t="n"/>
      <c r="B425" s="33" t="n"/>
      <c r="C425" s="27" t="n"/>
      <c r="D425" s="32">
        <f>IFERROR(IF($C425="","",INDEX('Amenity Inventory'!$C$6:$C$205,MATCH($C425,'Amenity Inventory'!$A$6:$A$205,0))),"Amenity ID Not Found")</f>
        <v/>
      </c>
      <c r="E425" s="27" t="n"/>
      <c r="F425" s="29" t="n"/>
      <c r="G425" s="30">
        <f>IFERROR(IF(OR($C425="",$F425="",$E425=""),"",IF(OR($E425="Receipt",$E425="Adjustment Increase"),$F425,IF(OR($E425="Issue",$E425="Adjustment Decrease"),-$F425,0))),"")</f>
        <v/>
      </c>
      <c r="H425" s="28" t="n"/>
      <c r="I425" s="31">
        <f>IFERROR(IF($C425="","",$G425*IF($H425="",INDEX('Amenity Inventory'!$H$6:$H$205,MATCH($C425,'Amenity Inventory'!$A$6:$A$205,0)),$H425)),"")</f>
        <v/>
      </c>
      <c r="J425" s="27" t="n"/>
      <c r="K425" s="27" t="n"/>
      <c r="L425" s="27" t="n"/>
      <c r="M425" s="27" t="n"/>
      <c r="N425" s="35" t="n"/>
    </row>
    <row r="426">
      <c r="A426" s="27" t="n"/>
      <c r="B426" s="33" t="n"/>
      <c r="C426" s="27" t="n"/>
      <c r="D426" s="32">
        <f>IFERROR(IF($C426="","",INDEX('Amenity Inventory'!$C$6:$C$205,MATCH($C426,'Amenity Inventory'!$A$6:$A$205,0))),"Amenity ID Not Found")</f>
        <v/>
      </c>
      <c r="E426" s="27" t="n"/>
      <c r="F426" s="29" t="n"/>
      <c r="G426" s="30">
        <f>IFERROR(IF(OR($C426="",$F426="",$E426=""),"",IF(OR($E426="Receipt",$E426="Adjustment Increase"),$F426,IF(OR($E426="Issue",$E426="Adjustment Decrease"),-$F426,0))),"")</f>
        <v/>
      </c>
      <c r="H426" s="28" t="n"/>
      <c r="I426" s="31">
        <f>IFERROR(IF($C426="","",$G426*IF($H426="",INDEX('Amenity Inventory'!$H$6:$H$205,MATCH($C426,'Amenity Inventory'!$A$6:$A$205,0)),$H426)),"")</f>
        <v/>
      </c>
      <c r="J426" s="27" t="n"/>
      <c r="K426" s="27" t="n"/>
      <c r="L426" s="27" t="n"/>
      <c r="M426" s="27" t="n"/>
      <c r="N426" s="35" t="n"/>
    </row>
    <row r="427">
      <c r="A427" s="27" t="n"/>
      <c r="B427" s="33" t="n"/>
      <c r="C427" s="27" t="n"/>
      <c r="D427" s="32">
        <f>IFERROR(IF($C427="","",INDEX('Amenity Inventory'!$C$6:$C$205,MATCH($C427,'Amenity Inventory'!$A$6:$A$205,0))),"Amenity ID Not Found")</f>
        <v/>
      </c>
      <c r="E427" s="27" t="n"/>
      <c r="F427" s="29" t="n"/>
      <c r="G427" s="30">
        <f>IFERROR(IF(OR($C427="",$F427="",$E427=""),"",IF(OR($E427="Receipt",$E427="Adjustment Increase"),$F427,IF(OR($E427="Issue",$E427="Adjustment Decrease"),-$F427,0))),"")</f>
        <v/>
      </c>
      <c r="H427" s="28" t="n"/>
      <c r="I427" s="31">
        <f>IFERROR(IF($C427="","",$G427*IF($H427="",INDEX('Amenity Inventory'!$H$6:$H$205,MATCH($C427,'Amenity Inventory'!$A$6:$A$205,0)),$H427)),"")</f>
        <v/>
      </c>
      <c r="J427" s="27" t="n"/>
      <c r="K427" s="27" t="n"/>
      <c r="L427" s="27" t="n"/>
      <c r="M427" s="27" t="n"/>
      <c r="N427" s="35" t="n"/>
    </row>
    <row r="428">
      <c r="A428" s="27" t="n"/>
      <c r="B428" s="33" t="n"/>
      <c r="C428" s="27" t="n"/>
      <c r="D428" s="32">
        <f>IFERROR(IF($C428="","",INDEX('Amenity Inventory'!$C$6:$C$205,MATCH($C428,'Amenity Inventory'!$A$6:$A$205,0))),"Amenity ID Not Found")</f>
        <v/>
      </c>
      <c r="E428" s="27" t="n"/>
      <c r="F428" s="29" t="n"/>
      <c r="G428" s="30">
        <f>IFERROR(IF(OR($C428="",$F428="",$E428=""),"",IF(OR($E428="Receipt",$E428="Adjustment Increase"),$F428,IF(OR($E428="Issue",$E428="Adjustment Decrease"),-$F428,0))),"")</f>
        <v/>
      </c>
      <c r="H428" s="28" t="n"/>
      <c r="I428" s="31">
        <f>IFERROR(IF($C428="","",$G428*IF($H428="",INDEX('Amenity Inventory'!$H$6:$H$205,MATCH($C428,'Amenity Inventory'!$A$6:$A$205,0)),$H428)),"")</f>
        <v/>
      </c>
      <c r="J428" s="27" t="n"/>
      <c r="K428" s="27" t="n"/>
      <c r="L428" s="27" t="n"/>
      <c r="M428" s="27" t="n"/>
      <c r="N428" s="35" t="n"/>
    </row>
    <row r="429">
      <c r="A429" s="27" t="n"/>
      <c r="B429" s="33" t="n"/>
      <c r="C429" s="27" t="n"/>
      <c r="D429" s="32">
        <f>IFERROR(IF($C429="","",INDEX('Amenity Inventory'!$C$6:$C$205,MATCH($C429,'Amenity Inventory'!$A$6:$A$205,0))),"Amenity ID Not Found")</f>
        <v/>
      </c>
      <c r="E429" s="27" t="n"/>
      <c r="F429" s="29" t="n"/>
      <c r="G429" s="30">
        <f>IFERROR(IF(OR($C429="",$F429="",$E429=""),"",IF(OR($E429="Receipt",$E429="Adjustment Increase"),$F429,IF(OR($E429="Issue",$E429="Adjustment Decrease"),-$F429,0))),"")</f>
        <v/>
      </c>
      <c r="H429" s="28" t="n"/>
      <c r="I429" s="31">
        <f>IFERROR(IF($C429="","",$G429*IF($H429="",INDEX('Amenity Inventory'!$H$6:$H$205,MATCH($C429,'Amenity Inventory'!$A$6:$A$205,0)),$H429)),"")</f>
        <v/>
      </c>
      <c r="J429" s="27" t="n"/>
      <c r="K429" s="27" t="n"/>
      <c r="L429" s="27" t="n"/>
      <c r="M429" s="27" t="n"/>
      <c r="N429" s="35" t="n"/>
    </row>
    <row r="430">
      <c r="A430" s="27" t="n"/>
      <c r="B430" s="33" t="n"/>
      <c r="C430" s="27" t="n"/>
      <c r="D430" s="32">
        <f>IFERROR(IF($C430="","",INDEX('Amenity Inventory'!$C$6:$C$205,MATCH($C430,'Amenity Inventory'!$A$6:$A$205,0))),"Amenity ID Not Found")</f>
        <v/>
      </c>
      <c r="E430" s="27" t="n"/>
      <c r="F430" s="29" t="n"/>
      <c r="G430" s="30">
        <f>IFERROR(IF(OR($C430="",$F430="",$E430=""),"",IF(OR($E430="Receipt",$E430="Adjustment Increase"),$F430,IF(OR($E430="Issue",$E430="Adjustment Decrease"),-$F430,0))),"")</f>
        <v/>
      </c>
      <c r="H430" s="28" t="n"/>
      <c r="I430" s="31">
        <f>IFERROR(IF($C430="","",$G430*IF($H430="",INDEX('Amenity Inventory'!$H$6:$H$205,MATCH($C430,'Amenity Inventory'!$A$6:$A$205,0)),$H430)),"")</f>
        <v/>
      </c>
      <c r="J430" s="27" t="n"/>
      <c r="K430" s="27" t="n"/>
      <c r="L430" s="27" t="n"/>
      <c r="M430" s="27" t="n"/>
      <c r="N430" s="35" t="n"/>
    </row>
    <row r="431">
      <c r="A431" s="27" t="n"/>
      <c r="B431" s="33" t="n"/>
      <c r="C431" s="27" t="n"/>
      <c r="D431" s="32">
        <f>IFERROR(IF($C431="","",INDEX('Amenity Inventory'!$C$6:$C$205,MATCH($C431,'Amenity Inventory'!$A$6:$A$205,0))),"Amenity ID Not Found")</f>
        <v/>
      </c>
      <c r="E431" s="27" t="n"/>
      <c r="F431" s="29" t="n"/>
      <c r="G431" s="30">
        <f>IFERROR(IF(OR($C431="",$F431="",$E431=""),"",IF(OR($E431="Receipt",$E431="Adjustment Increase"),$F431,IF(OR($E431="Issue",$E431="Adjustment Decrease"),-$F431,0))),"")</f>
        <v/>
      </c>
      <c r="H431" s="28" t="n"/>
      <c r="I431" s="31">
        <f>IFERROR(IF($C431="","",$G431*IF($H431="",INDEX('Amenity Inventory'!$H$6:$H$205,MATCH($C431,'Amenity Inventory'!$A$6:$A$205,0)),$H431)),"")</f>
        <v/>
      </c>
      <c r="J431" s="27" t="n"/>
      <c r="K431" s="27" t="n"/>
      <c r="L431" s="27" t="n"/>
      <c r="M431" s="27" t="n"/>
      <c r="N431" s="35" t="n"/>
    </row>
    <row r="432">
      <c r="A432" s="27" t="n"/>
      <c r="B432" s="33" t="n"/>
      <c r="C432" s="27" t="n"/>
      <c r="D432" s="32">
        <f>IFERROR(IF($C432="","",INDEX('Amenity Inventory'!$C$6:$C$205,MATCH($C432,'Amenity Inventory'!$A$6:$A$205,0))),"Amenity ID Not Found")</f>
        <v/>
      </c>
      <c r="E432" s="27" t="n"/>
      <c r="F432" s="29" t="n"/>
      <c r="G432" s="30">
        <f>IFERROR(IF(OR($C432="",$F432="",$E432=""),"",IF(OR($E432="Receipt",$E432="Adjustment Increase"),$F432,IF(OR($E432="Issue",$E432="Adjustment Decrease"),-$F432,0))),"")</f>
        <v/>
      </c>
      <c r="H432" s="28" t="n"/>
      <c r="I432" s="31">
        <f>IFERROR(IF($C432="","",$G432*IF($H432="",INDEX('Amenity Inventory'!$H$6:$H$205,MATCH($C432,'Amenity Inventory'!$A$6:$A$205,0)),$H432)),"")</f>
        <v/>
      </c>
      <c r="J432" s="27" t="n"/>
      <c r="K432" s="27" t="n"/>
      <c r="L432" s="27" t="n"/>
      <c r="M432" s="27" t="n"/>
      <c r="N432" s="35" t="n"/>
    </row>
    <row r="433">
      <c r="A433" s="27" t="n"/>
      <c r="B433" s="33" t="n"/>
      <c r="C433" s="27" t="n"/>
      <c r="D433" s="32">
        <f>IFERROR(IF($C433="","",INDEX('Amenity Inventory'!$C$6:$C$205,MATCH($C433,'Amenity Inventory'!$A$6:$A$205,0))),"Amenity ID Not Found")</f>
        <v/>
      </c>
      <c r="E433" s="27" t="n"/>
      <c r="F433" s="29" t="n"/>
      <c r="G433" s="30">
        <f>IFERROR(IF(OR($C433="",$F433="",$E433=""),"",IF(OR($E433="Receipt",$E433="Adjustment Increase"),$F433,IF(OR($E433="Issue",$E433="Adjustment Decrease"),-$F433,0))),"")</f>
        <v/>
      </c>
      <c r="H433" s="28" t="n"/>
      <c r="I433" s="31">
        <f>IFERROR(IF($C433="","",$G433*IF($H433="",INDEX('Amenity Inventory'!$H$6:$H$205,MATCH($C433,'Amenity Inventory'!$A$6:$A$205,0)),$H433)),"")</f>
        <v/>
      </c>
      <c r="J433" s="27" t="n"/>
      <c r="K433" s="27" t="n"/>
      <c r="L433" s="27" t="n"/>
      <c r="M433" s="27" t="n"/>
      <c r="N433" s="35" t="n"/>
    </row>
    <row r="434">
      <c r="A434" s="27" t="n"/>
      <c r="B434" s="33" t="n"/>
      <c r="C434" s="27" t="n"/>
      <c r="D434" s="32">
        <f>IFERROR(IF($C434="","",INDEX('Amenity Inventory'!$C$6:$C$205,MATCH($C434,'Amenity Inventory'!$A$6:$A$205,0))),"Amenity ID Not Found")</f>
        <v/>
      </c>
      <c r="E434" s="27" t="n"/>
      <c r="F434" s="29" t="n"/>
      <c r="G434" s="30">
        <f>IFERROR(IF(OR($C434="",$F434="",$E434=""),"",IF(OR($E434="Receipt",$E434="Adjustment Increase"),$F434,IF(OR($E434="Issue",$E434="Adjustment Decrease"),-$F434,0))),"")</f>
        <v/>
      </c>
      <c r="H434" s="28" t="n"/>
      <c r="I434" s="31">
        <f>IFERROR(IF($C434="","",$G434*IF($H434="",INDEX('Amenity Inventory'!$H$6:$H$205,MATCH($C434,'Amenity Inventory'!$A$6:$A$205,0)),$H434)),"")</f>
        <v/>
      </c>
      <c r="J434" s="27" t="n"/>
      <c r="K434" s="27" t="n"/>
      <c r="L434" s="27" t="n"/>
      <c r="M434" s="27" t="n"/>
      <c r="N434" s="35" t="n"/>
    </row>
    <row r="435">
      <c r="A435" s="27" t="n"/>
      <c r="B435" s="33" t="n"/>
      <c r="C435" s="27" t="n"/>
      <c r="D435" s="32">
        <f>IFERROR(IF($C435="","",INDEX('Amenity Inventory'!$C$6:$C$205,MATCH($C435,'Amenity Inventory'!$A$6:$A$205,0))),"Amenity ID Not Found")</f>
        <v/>
      </c>
      <c r="E435" s="27" t="n"/>
      <c r="F435" s="29" t="n"/>
      <c r="G435" s="30">
        <f>IFERROR(IF(OR($C435="",$F435="",$E435=""),"",IF(OR($E435="Receipt",$E435="Adjustment Increase"),$F435,IF(OR($E435="Issue",$E435="Adjustment Decrease"),-$F435,0))),"")</f>
        <v/>
      </c>
      <c r="H435" s="28" t="n"/>
      <c r="I435" s="31">
        <f>IFERROR(IF($C435="","",$G435*IF($H435="",INDEX('Amenity Inventory'!$H$6:$H$205,MATCH($C435,'Amenity Inventory'!$A$6:$A$205,0)),$H435)),"")</f>
        <v/>
      </c>
      <c r="J435" s="27" t="n"/>
      <c r="K435" s="27" t="n"/>
      <c r="L435" s="27" t="n"/>
      <c r="M435" s="27" t="n"/>
      <c r="N435" s="35" t="n"/>
    </row>
    <row r="436">
      <c r="A436" s="27" t="n"/>
      <c r="B436" s="33" t="n"/>
      <c r="C436" s="27" t="n"/>
      <c r="D436" s="32">
        <f>IFERROR(IF($C436="","",INDEX('Amenity Inventory'!$C$6:$C$205,MATCH($C436,'Amenity Inventory'!$A$6:$A$205,0))),"Amenity ID Not Found")</f>
        <v/>
      </c>
      <c r="E436" s="27" t="n"/>
      <c r="F436" s="29" t="n"/>
      <c r="G436" s="30">
        <f>IFERROR(IF(OR($C436="",$F436="",$E436=""),"",IF(OR($E436="Receipt",$E436="Adjustment Increase"),$F436,IF(OR($E436="Issue",$E436="Adjustment Decrease"),-$F436,0))),"")</f>
        <v/>
      </c>
      <c r="H436" s="28" t="n"/>
      <c r="I436" s="31">
        <f>IFERROR(IF($C436="","",$G436*IF($H436="",INDEX('Amenity Inventory'!$H$6:$H$205,MATCH($C436,'Amenity Inventory'!$A$6:$A$205,0)),$H436)),"")</f>
        <v/>
      </c>
      <c r="J436" s="27" t="n"/>
      <c r="K436" s="27" t="n"/>
      <c r="L436" s="27" t="n"/>
      <c r="M436" s="27" t="n"/>
      <c r="N436" s="35" t="n"/>
    </row>
    <row r="437">
      <c r="A437" s="27" t="n"/>
      <c r="B437" s="33" t="n"/>
      <c r="C437" s="27" t="n"/>
      <c r="D437" s="32">
        <f>IFERROR(IF($C437="","",INDEX('Amenity Inventory'!$C$6:$C$205,MATCH($C437,'Amenity Inventory'!$A$6:$A$205,0))),"Amenity ID Not Found")</f>
        <v/>
      </c>
      <c r="E437" s="27" t="n"/>
      <c r="F437" s="29" t="n"/>
      <c r="G437" s="30">
        <f>IFERROR(IF(OR($C437="",$F437="",$E437=""),"",IF(OR($E437="Receipt",$E437="Adjustment Increase"),$F437,IF(OR($E437="Issue",$E437="Adjustment Decrease"),-$F437,0))),"")</f>
        <v/>
      </c>
      <c r="H437" s="28" t="n"/>
      <c r="I437" s="31">
        <f>IFERROR(IF($C437="","",$G437*IF($H437="",INDEX('Amenity Inventory'!$H$6:$H$205,MATCH($C437,'Amenity Inventory'!$A$6:$A$205,0)),$H437)),"")</f>
        <v/>
      </c>
      <c r="J437" s="27" t="n"/>
      <c r="K437" s="27" t="n"/>
      <c r="L437" s="27" t="n"/>
      <c r="M437" s="27" t="n"/>
      <c r="N437" s="35" t="n"/>
    </row>
    <row r="438">
      <c r="A438" s="27" t="n"/>
      <c r="B438" s="33" t="n"/>
      <c r="C438" s="27" t="n"/>
      <c r="D438" s="32">
        <f>IFERROR(IF($C438="","",INDEX('Amenity Inventory'!$C$6:$C$205,MATCH($C438,'Amenity Inventory'!$A$6:$A$205,0))),"Amenity ID Not Found")</f>
        <v/>
      </c>
      <c r="E438" s="27" t="n"/>
      <c r="F438" s="29" t="n"/>
      <c r="G438" s="30">
        <f>IFERROR(IF(OR($C438="",$F438="",$E438=""),"",IF(OR($E438="Receipt",$E438="Adjustment Increase"),$F438,IF(OR($E438="Issue",$E438="Adjustment Decrease"),-$F438,0))),"")</f>
        <v/>
      </c>
      <c r="H438" s="28" t="n"/>
      <c r="I438" s="31">
        <f>IFERROR(IF($C438="","",$G438*IF($H438="",INDEX('Amenity Inventory'!$H$6:$H$205,MATCH($C438,'Amenity Inventory'!$A$6:$A$205,0)),$H438)),"")</f>
        <v/>
      </c>
      <c r="J438" s="27" t="n"/>
      <c r="K438" s="27" t="n"/>
      <c r="L438" s="27" t="n"/>
      <c r="M438" s="27" t="n"/>
      <c r="N438" s="35" t="n"/>
    </row>
    <row r="439">
      <c r="A439" s="27" t="n"/>
      <c r="B439" s="33" t="n"/>
      <c r="C439" s="27" t="n"/>
      <c r="D439" s="32">
        <f>IFERROR(IF($C439="","",INDEX('Amenity Inventory'!$C$6:$C$205,MATCH($C439,'Amenity Inventory'!$A$6:$A$205,0))),"Amenity ID Not Found")</f>
        <v/>
      </c>
      <c r="E439" s="27" t="n"/>
      <c r="F439" s="29" t="n"/>
      <c r="G439" s="30">
        <f>IFERROR(IF(OR($C439="",$F439="",$E439=""),"",IF(OR($E439="Receipt",$E439="Adjustment Increase"),$F439,IF(OR($E439="Issue",$E439="Adjustment Decrease"),-$F439,0))),"")</f>
        <v/>
      </c>
      <c r="H439" s="28" t="n"/>
      <c r="I439" s="31">
        <f>IFERROR(IF($C439="","",$G439*IF($H439="",INDEX('Amenity Inventory'!$H$6:$H$205,MATCH($C439,'Amenity Inventory'!$A$6:$A$205,0)),$H439)),"")</f>
        <v/>
      </c>
      <c r="J439" s="27" t="n"/>
      <c r="K439" s="27" t="n"/>
      <c r="L439" s="27" t="n"/>
      <c r="M439" s="27" t="n"/>
      <c r="N439" s="35" t="n"/>
    </row>
    <row r="440">
      <c r="A440" s="27" t="n"/>
      <c r="B440" s="33" t="n"/>
      <c r="C440" s="27" t="n"/>
      <c r="D440" s="32">
        <f>IFERROR(IF($C440="","",INDEX('Amenity Inventory'!$C$6:$C$205,MATCH($C440,'Amenity Inventory'!$A$6:$A$205,0))),"Amenity ID Not Found")</f>
        <v/>
      </c>
      <c r="E440" s="27" t="n"/>
      <c r="F440" s="29" t="n"/>
      <c r="G440" s="30">
        <f>IFERROR(IF(OR($C440="",$F440="",$E440=""),"",IF(OR($E440="Receipt",$E440="Adjustment Increase"),$F440,IF(OR($E440="Issue",$E440="Adjustment Decrease"),-$F440,0))),"")</f>
        <v/>
      </c>
      <c r="H440" s="28" t="n"/>
      <c r="I440" s="31">
        <f>IFERROR(IF($C440="","",$G440*IF($H440="",INDEX('Amenity Inventory'!$H$6:$H$205,MATCH($C440,'Amenity Inventory'!$A$6:$A$205,0)),$H440)),"")</f>
        <v/>
      </c>
      <c r="J440" s="27" t="n"/>
      <c r="K440" s="27" t="n"/>
      <c r="L440" s="27" t="n"/>
      <c r="M440" s="27" t="n"/>
      <c r="N440" s="35" t="n"/>
    </row>
    <row r="441">
      <c r="A441" s="27" t="n"/>
      <c r="B441" s="33" t="n"/>
      <c r="C441" s="27" t="n"/>
      <c r="D441" s="32">
        <f>IFERROR(IF($C441="","",INDEX('Amenity Inventory'!$C$6:$C$205,MATCH($C441,'Amenity Inventory'!$A$6:$A$205,0))),"Amenity ID Not Found")</f>
        <v/>
      </c>
      <c r="E441" s="27" t="n"/>
      <c r="F441" s="29" t="n"/>
      <c r="G441" s="30">
        <f>IFERROR(IF(OR($C441="",$F441="",$E441=""),"",IF(OR($E441="Receipt",$E441="Adjustment Increase"),$F441,IF(OR($E441="Issue",$E441="Adjustment Decrease"),-$F441,0))),"")</f>
        <v/>
      </c>
      <c r="H441" s="28" t="n"/>
      <c r="I441" s="31">
        <f>IFERROR(IF($C441="","",$G441*IF($H441="",INDEX('Amenity Inventory'!$H$6:$H$205,MATCH($C441,'Amenity Inventory'!$A$6:$A$205,0)),$H441)),"")</f>
        <v/>
      </c>
      <c r="J441" s="27" t="n"/>
      <c r="K441" s="27" t="n"/>
      <c r="L441" s="27" t="n"/>
      <c r="M441" s="27" t="n"/>
      <c r="N441" s="35" t="n"/>
    </row>
    <row r="442">
      <c r="A442" s="27" t="n"/>
      <c r="B442" s="33" t="n"/>
      <c r="C442" s="27" t="n"/>
      <c r="D442" s="32">
        <f>IFERROR(IF($C442="","",INDEX('Amenity Inventory'!$C$6:$C$205,MATCH($C442,'Amenity Inventory'!$A$6:$A$205,0))),"Amenity ID Not Found")</f>
        <v/>
      </c>
      <c r="E442" s="27" t="n"/>
      <c r="F442" s="29" t="n"/>
      <c r="G442" s="30">
        <f>IFERROR(IF(OR($C442="",$F442="",$E442=""),"",IF(OR($E442="Receipt",$E442="Adjustment Increase"),$F442,IF(OR($E442="Issue",$E442="Adjustment Decrease"),-$F442,0))),"")</f>
        <v/>
      </c>
      <c r="H442" s="28" t="n"/>
      <c r="I442" s="31">
        <f>IFERROR(IF($C442="","",$G442*IF($H442="",INDEX('Amenity Inventory'!$H$6:$H$205,MATCH($C442,'Amenity Inventory'!$A$6:$A$205,0)),$H442)),"")</f>
        <v/>
      </c>
      <c r="J442" s="27" t="n"/>
      <c r="K442" s="27" t="n"/>
      <c r="L442" s="27" t="n"/>
      <c r="M442" s="27" t="n"/>
      <c r="N442" s="35" t="n"/>
    </row>
    <row r="443">
      <c r="A443" s="27" t="n"/>
      <c r="B443" s="33" t="n"/>
      <c r="C443" s="27" t="n"/>
      <c r="D443" s="32">
        <f>IFERROR(IF($C443="","",INDEX('Amenity Inventory'!$C$6:$C$205,MATCH($C443,'Amenity Inventory'!$A$6:$A$205,0))),"Amenity ID Not Found")</f>
        <v/>
      </c>
      <c r="E443" s="27" t="n"/>
      <c r="F443" s="29" t="n"/>
      <c r="G443" s="30">
        <f>IFERROR(IF(OR($C443="",$F443="",$E443=""),"",IF(OR($E443="Receipt",$E443="Adjustment Increase"),$F443,IF(OR($E443="Issue",$E443="Adjustment Decrease"),-$F443,0))),"")</f>
        <v/>
      </c>
      <c r="H443" s="28" t="n"/>
      <c r="I443" s="31">
        <f>IFERROR(IF($C443="","",$G443*IF($H443="",INDEX('Amenity Inventory'!$H$6:$H$205,MATCH($C443,'Amenity Inventory'!$A$6:$A$205,0)),$H443)),"")</f>
        <v/>
      </c>
      <c r="J443" s="27" t="n"/>
      <c r="K443" s="27" t="n"/>
      <c r="L443" s="27" t="n"/>
      <c r="M443" s="27" t="n"/>
      <c r="N443" s="35" t="n"/>
    </row>
    <row r="444">
      <c r="A444" s="27" t="n"/>
      <c r="B444" s="33" t="n"/>
      <c r="C444" s="27" t="n"/>
      <c r="D444" s="32">
        <f>IFERROR(IF($C444="","",INDEX('Amenity Inventory'!$C$6:$C$205,MATCH($C444,'Amenity Inventory'!$A$6:$A$205,0))),"Amenity ID Not Found")</f>
        <v/>
      </c>
      <c r="E444" s="27" t="n"/>
      <c r="F444" s="29" t="n"/>
      <c r="G444" s="30">
        <f>IFERROR(IF(OR($C444="",$F444="",$E444=""),"",IF(OR($E444="Receipt",$E444="Adjustment Increase"),$F444,IF(OR($E444="Issue",$E444="Adjustment Decrease"),-$F444,0))),"")</f>
        <v/>
      </c>
      <c r="H444" s="28" t="n"/>
      <c r="I444" s="31">
        <f>IFERROR(IF($C444="","",$G444*IF($H444="",INDEX('Amenity Inventory'!$H$6:$H$205,MATCH($C444,'Amenity Inventory'!$A$6:$A$205,0)),$H444)),"")</f>
        <v/>
      </c>
      <c r="J444" s="27" t="n"/>
      <c r="K444" s="27" t="n"/>
      <c r="L444" s="27" t="n"/>
      <c r="M444" s="27" t="n"/>
      <c r="N444" s="35" t="n"/>
    </row>
    <row r="445">
      <c r="A445" s="27" t="n"/>
      <c r="B445" s="33" t="n"/>
      <c r="C445" s="27" t="n"/>
      <c r="D445" s="32">
        <f>IFERROR(IF($C445="","",INDEX('Amenity Inventory'!$C$6:$C$205,MATCH($C445,'Amenity Inventory'!$A$6:$A$205,0))),"Amenity ID Not Found")</f>
        <v/>
      </c>
      <c r="E445" s="27" t="n"/>
      <c r="F445" s="29" t="n"/>
      <c r="G445" s="30">
        <f>IFERROR(IF(OR($C445="",$F445="",$E445=""),"",IF(OR($E445="Receipt",$E445="Adjustment Increase"),$F445,IF(OR($E445="Issue",$E445="Adjustment Decrease"),-$F445,0))),"")</f>
        <v/>
      </c>
      <c r="H445" s="28" t="n"/>
      <c r="I445" s="31">
        <f>IFERROR(IF($C445="","",$G445*IF($H445="",INDEX('Amenity Inventory'!$H$6:$H$205,MATCH($C445,'Amenity Inventory'!$A$6:$A$205,0)),$H445)),"")</f>
        <v/>
      </c>
      <c r="J445" s="27" t="n"/>
      <c r="K445" s="27" t="n"/>
      <c r="L445" s="27" t="n"/>
      <c r="M445" s="27" t="n"/>
      <c r="N445" s="35" t="n"/>
    </row>
    <row r="446">
      <c r="A446" s="27" t="n"/>
      <c r="B446" s="33" t="n"/>
      <c r="C446" s="27" t="n"/>
      <c r="D446" s="32">
        <f>IFERROR(IF($C446="","",INDEX('Amenity Inventory'!$C$6:$C$205,MATCH($C446,'Amenity Inventory'!$A$6:$A$205,0))),"Amenity ID Not Found")</f>
        <v/>
      </c>
      <c r="E446" s="27" t="n"/>
      <c r="F446" s="29" t="n"/>
      <c r="G446" s="30">
        <f>IFERROR(IF(OR($C446="",$F446="",$E446=""),"",IF(OR($E446="Receipt",$E446="Adjustment Increase"),$F446,IF(OR($E446="Issue",$E446="Adjustment Decrease"),-$F446,0))),"")</f>
        <v/>
      </c>
      <c r="H446" s="28" t="n"/>
      <c r="I446" s="31">
        <f>IFERROR(IF($C446="","",$G446*IF($H446="",INDEX('Amenity Inventory'!$H$6:$H$205,MATCH($C446,'Amenity Inventory'!$A$6:$A$205,0)),$H446)),"")</f>
        <v/>
      </c>
      <c r="J446" s="27" t="n"/>
      <c r="K446" s="27" t="n"/>
      <c r="L446" s="27" t="n"/>
      <c r="M446" s="27" t="n"/>
      <c r="N446" s="35" t="n"/>
    </row>
    <row r="447">
      <c r="A447" s="27" t="n"/>
      <c r="B447" s="33" t="n"/>
      <c r="C447" s="27" t="n"/>
      <c r="D447" s="32">
        <f>IFERROR(IF($C447="","",INDEX('Amenity Inventory'!$C$6:$C$205,MATCH($C447,'Amenity Inventory'!$A$6:$A$205,0))),"Amenity ID Not Found")</f>
        <v/>
      </c>
      <c r="E447" s="27" t="n"/>
      <c r="F447" s="29" t="n"/>
      <c r="G447" s="30">
        <f>IFERROR(IF(OR($C447="",$F447="",$E447=""),"",IF(OR($E447="Receipt",$E447="Adjustment Increase"),$F447,IF(OR($E447="Issue",$E447="Adjustment Decrease"),-$F447,0))),"")</f>
        <v/>
      </c>
      <c r="H447" s="28" t="n"/>
      <c r="I447" s="31">
        <f>IFERROR(IF($C447="","",$G447*IF($H447="",INDEX('Amenity Inventory'!$H$6:$H$205,MATCH($C447,'Amenity Inventory'!$A$6:$A$205,0)),$H447)),"")</f>
        <v/>
      </c>
      <c r="J447" s="27" t="n"/>
      <c r="K447" s="27" t="n"/>
      <c r="L447" s="27" t="n"/>
      <c r="M447" s="27" t="n"/>
      <c r="N447" s="35" t="n"/>
    </row>
    <row r="448">
      <c r="A448" s="27" t="n"/>
      <c r="B448" s="33" t="n"/>
      <c r="C448" s="27" t="n"/>
      <c r="D448" s="32">
        <f>IFERROR(IF($C448="","",INDEX('Amenity Inventory'!$C$6:$C$205,MATCH($C448,'Amenity Inventory'!$A$6:$A$205,0))),"Amenity ID Not Found")</f>
        <v/>
      </c>
      <c r="E448" s="27" t="n"/>
      <c r="F448" s="29" t="n"/>
      <c r="G448" s="30">
        <f>IFERROR(IF(OR($C448="",$F448="",$E448=""),"",IF(OR($E448="Receipt",$E448="Adjustment Increase"),$F448,IF(OR($E448="Issue",$E448="Adjustment Decrease"),-$F448,0))),"")</f>
        <v/>
      </c>
      <c r="H448" s="28" t="n"/>
      <c r="I448" s="31">
        <f>IFERROR(IF($C448="","",$G448*IF($H448="",INDEX('Amenity Inventory'!$H$6:$H$205,MATCH($C448,'Amenity Inventory'!$A$6:$A$205,0)),$H448)),"")</f>
        <v/>
      </c>
      <c r="J448" s="27" t="n"/>
      <c r="K448" s="27" t="n"/>
      <c r="L448" s="27" t="n"/>
      <c r="M448" s="27" t="n"/>
      <c r="N448" s="35" t="n"/>
    </row>
    <row r="449">
      <c r="A449" s="27" t="n"/>
      <c r="B449" s="33" t="n"/>
      <c r="C449" s="27" t="n"/>
      <c r="D449" s="32">
        <f>IFERROR(IF($C449="","",INDEX('Amenity Inventory'!$C$6:$C$205,MATCH($C449,'Amenity Inventory'!$A$6:$A$205,0))),"Amenity ID Not Found")</f>
        <v/>
      </c>
      <c r="E449" s="27" t="n"/>
      <c r="F449" s="29" t="n"/>
      <c r="G449" s="30">
        <f>IFERROR(IF(OR($C449="",$F449="",$E449=""),"",IF(OR($E449="Receipt",$E449="Adjustment Increase"),$F449,IF(OR($E449="Issue",$E449="Adjustment Decrease"),-$F449,0))),"")</f>
        <v/>
      </c>
      <c r="H449" s="28" t="n"/>
      <c r="I449" s="31">
        <f>IFERROR(IF($C449="","",$G449*IF($H449="",INDEX('Amenity Inventory'!$H$6:$H$205,MATCH($C449,'Amenity Inventory'!$A$6:$A$205,0)),$H449)),"")</f>
        <v/>
      </c>
      <c r="J449" s="27" t="n"/>
      <c r="K449" s="27" t="n"/>
      <c r="L449" s="27" t="n"/>
      <c r="M449" s="27" t="n"/>
      <c r="N449" s="35" t="n"/>
    </row>
    <row r="450">
      <c r="A450" s="27" t="n"/>
      <c r="B450" s="33" t="n"/>
      <c r="C450" s="27" t="n"/>
      <c r="D450" s="32">
        <f>IFERROR(IF($C450="","",INDEX('Amenity Inventory'!$C$6:$C$205,MATCH($C450,'Amenity Inventory'!$A$6:$A$205,0))),"Amenity ID Not Found")</f>
        <v/>
      </c>
      <c r="E450" s="27" t="n"/>
      <c r="F450" s="29" t="n"/>
      <c r="G450" s="30">
        <f>IFERROR(IF(OR($C450="",$F450="",$E450=""),"",IF(OR($E450="Receipt",$E450="Adjustment Increase"),$F450,IF(OR($E450="Issue",$E450="Adjustment Decrease"),-$F450,0))),"")</f>
        <v/>
      </c>
      <c r="H450" s="28" t="n"/>
      <c r="I450" s="31">
        <f>IFERROR(IF($C450="","",$G450*IF($H450="",INDEX('Amenity Inventory'!$H$6:$H$205,MATCH($C450,'Amenity Inventory'!$A$6:$A$205,0)),$H450)),"")</f>
        <v/>
      </c>
      <c r="J450" s="27" t="n"/>
      <c r="K450" s="27" t="n"/>
      <c r="L450" s="27" t="n"/>
      <c r="M450" s="27" t="n"/>
      <c r="N450" s="35" t="n"/>
    </row>
    <row r="451">
      <c r="A451" s="27" t="n"/>
      <c r="B451" s="33" t="n"/>
      <c r="C451" s="27" t="n"/>
      <c r="D451" s="32">
        <f>IFERROR(IF($C451="","",INDEX('Amenity Inventory'!$C$6:$C$205,MATCH($C451,'Amenity Inventory'!$A$6:$A$205,0))),"Amenity ID Not Found")</f>
        <v/>
      </c>
      <c r="E451" s="27" t="n"/>
      <c r="F451" s="29" t="n"/>
      <c r="G451" s="30">
        <f>IFERROR(IF(OR($C451="",$F451="",$E451=""),"",IF(OR($E451="Receipt",$E451="Adjustment Increase"),$F451,IF(OR($E451="Issue",$E451="Adjustment Decrease"),-$F451,0))),"")</f>
        <v/>
      </c>
      <c r="H451" s="28" t="n"/>
      <c r="I451" s="31">
        <f>IFERROR(IF($C451="","",$G451*IF($H451="",INDEX('Amenity Inventory'!$H$6:$H$205,MATCH($C451,'Amenity Inventory'!$A$6:$A$205,0)),$H451)),"")</f>
        <v/>
      </c>
      <c r="J451" s="27" t="n"/>
      <c r="K451" s="27" t="n"/>
      <c r="L451" s="27" t="n"/>
      <c r="M451" s="27" t="n"/>
      <c r="N451" s="35" t="n"/>
    </row>
    <row r="452">
      <c r="A452" s="27" t="n"/>
      <c r="B452" s="33" t="n"/>
      <c r="C452" s="27" t="n"/>
      <c r="D452" s="32">
        <f>IFERROR(IF($C452="","",INDEX('Amenity Inventory'!$C$6:$C$205,MATCH($C452,'Amenity Inventory'!$A$6:$A$205,0))),"Amenity ID Not Found")</f>
        <v/>
      </c>
      <c r="E452" s="27" t="n"/>
      <c r="F452" s="29" t="n"/>
      <c r="G452" s="30">
        <f>IFERROR(IF(OR($C452="",$F452="",$E452=""),"",IF(OR($E452="Receipt",$E452="Adjustment Increase"),$F452,IF(OR($E452="Issue",$E452="Adjustment Decrease"),-$F452,0))),"")</f>
        <v/>
      </c>
      <c r="H452" s="28" t="n"/>
      <c r="I452" s="31">
        <f>IFERROR(IF($C452="","",$G452*IF($H452="",INDEX('Amenity Inventory'!$H$6:$H$205,MATCH($C452,'Amenity Inventory'!$A$6:$A$205,0)),$H452)),"")</f>
        <v/>
      </c>
      <c r="J452" s="27" t="n"/>
      <c r="K452" s="27" t="n"/>
      <c r="L452" s="27" t="n"/>
      <c r="M452" s="27" t="n"/>
      <c r="N452" s="35" t="n"/>
    </row>
    <row r="453">
      <c r="A453" s="27" t="n"/>
      <c r="B453" s="33" t="n"/>
      <c r="C453" s="27" t="n"/>
      <c r="D453" s="32">
        <f>IFERROR(IF($C453="","",INDEX('Amenity Inventory'!$C$6:$C$205,MATCH($C453,'Amenity Inventory'!$A$6:$A$205,0))),"Amenity ID Not Found")</f>
        <v/>
      </c>
      <c r="E453" s="27" t="n"/>
      <c r="F453" s="29" t="n"/>
      <c r="G453" s="30">
        <f>IFERROR(IF(OR($C453="",$F453="",$E453=""),"",IF(OR($E453="Receipt",$E453="Adjustment Increase"),$F453,IF(OR($E453="Issue",$E453="Adjustment Decrease"),-$F453,0))),"")</f>
        <v/>
      </c>
      <c r="H453" s="28" t="n"/>
      <c r="I453" s="31">
        <f>IFERROR(IF($C453="","",$G453*IF($H453="",INDEX('Amenity Inventory'!$H$6:$H$205,MATCH($C453,'Amenity Inventory'!$A$6:$A$205,0)),$H453)),"")</f>
        <v/>
      </c>
      <c r="J453" s="27" t="n"/>
      <c r="K453" s="27" t="n"/>
      <c r="L453" s="27" t="n"/>
      <c r="M453" s="27" t="n"/>
      <c r="N453" s="35" t="n"/>
    </row>
    <row r="454">
      <c r="A454" s="27" t="n"/>
      <c r="B454" s="33" t="n"/>
      <c r="C454" s="27" t="n"/>
      <c r="D454" s="32">
        <f>IFERROR(IF($C454="","",INDEX('Amenity Inventory'!$C$6:$C$205,MATCH($C454,'Amenity Inventory'!$A$6:$A$205,0))),"Amenity ID Not Found")</f>
        <v/>
      </c>
      <c r="E454" s="27" t="n"/>
      <c r="F454" s="29" t="n"/>
      <c r="G454" s="30">
        <f>IFERROR(IF(OR($C454="",$F454="",$E454=""),"",IF(OR($E454="Receipt",$E454="Adjustment Increase"),$F454,IF(OR($E454="Issue",$E454="Adjustment Decrease"),-$F454,0))),"")</f>
        <v/>
      </c>
      <c r="H454" s="28" t="n"/>
      <c r="I454" s="31">
        <f>IFERROR(IF($C454="","",$G454*IF($H454="",INDEX('Amenity Inventory'!$H$6:$H$205,MATCH($C454,'Amenity Inventory'!$A$6:$A$205,0)),$H454)),"")</f>
        <v/>
      </c>
      <c r="J454" s="27" t="n"/>
      <c r="K454" s="27" t="n"/>
      <c r="L454" s="27" t="n"/>
      <c r="M454" s="27" t="n"/>
      <c r="N454" s="35" t="n"/>
    </row>
    <row r="455">
      <c r="A455" s="27" t="n"/>
      <c r="B455" s="33" t="n"/>
      <c r="C455" s="27" t="n"/>
      <c r="D455" s="32">
        <f>IFERROR(IF($C455="","",INDEX('Amenity Inventory'!$C$6:$C$205,MATCH($C455,'Amenity Inventory'!$A$6:$A$205,0))),"Amenity ID Not Found")</f>
        <v/>
      </c>
      <c r="E455" s="27" t="n"/>
      <c r="F455" s="29" t="n"/>
      <c r="G455" s="30">
        <f>IFERROR(IF(OR($C455="",$F455="",$E455=""),"",IF(OR($E455="Receipt",$E455="Adjustment Increase"),$F455,IF(OR($E455="Issue",$E455="Adjustment Decrease"),-$F455,0))),"")</f>
        <v/>
      </c>
      <c r="H455" s="28" t="n"/>
      <c r="I455" s="31">
        <f>IFERROR(IF($C455="","",$G455*IF($H455="",INDEX('Amenity Inventory'!$H$6:$H$205,MATCH($C455,'Amenity Inventory'!$A$6:$A$205,0)),$H455)),"")</f>
        <v/>
      </c>
      <c r="J455" s="27" t="n"/>
      <c r="K455" s="27" t="n"/>
      <c r="L455" s="27" t="n"/>
      <c r="M455" s="27" t="n"/>
      <c r="N455" s="35" t="n"/>
    </row>
    <row r="456">
      <c r="A456" s="27" t="n"/>
      <c r="B456" s="33" t="n"/>
      <c r="C456" s="27" t="n"/>
      <c r="D456" s="32">
        <f>IFERROR(IF($C456="","",INDEX('Amenity Inventory'!$C$6:$C$205,MATCH($C456,'Amenity Inventory'!$A$6:$A$205,0))),"Amenity ID Not Found")</f>
        <v/>
      </c>
      <c r="E456" s="27" t="n"/>
      <c r="F456" s="29" t="n"/>
      <c r="G456" s="30">
        <f>IFERROR(IF(OR($C456="",$F456="",$E456=""),"",IF(OR($E456="Receipt",$E456="Adjustment Increase"),$F456,IF(OR($E456="Issue",$E456="Adjustment Decrease"),-$F456,0))),"")</f>
        <v/>
      </c>
      <c r="H456" s="28" t="n"/>
      <c r="I456" s="31">
        <f>IFERROR(IF($C456="","",$G456*IF($H456="",INDEX('Amenity Inventory'!$H$6:$H$205,MATCH($C456,'Amenity Inventory'!$A$6:$A$205,0)),$H456)),"")</f>
        <v/>
      </c>
      <c r="J456" s="27" t="n"/>
      <c r="K456" s="27" t="n"/>
      <c r="L456" s="27" t="n"/>
      <c r="M456" s="27" t="n"/>
      <c r="N456" s="35" t="n"/>
    </row>
    <row r="457">
      <c r="A457" s="27" t="n"/>
      <c r="B457" s="33" t="n"/>
      <c r="C457" s="27" t="n"/>
      <c r="D457" s="32">
        <f>IFERROR(IF($C457="","",INDEX('Amenity Inventory'!$C$6:$C$205,MATCH($C457,'Amenity Inventory'!$A$6:$A$205,0))),"Amenity ID Not Found")</f>
        <v/>
      </c>
      <c r="E457" s="27" t="n"/>
      <c r="F457" s="29" t="n"/>
      <c r="G457" s="30">
        <f>IFERROR(IF(OR($C457="",$F457="",$E457=""),"",IF(OR($E457="Receipt",$E457="Adjustment Increase"),$F457,IF(OR($E457="Issue",$E457="Adjustment Decrease"),-$F457,0))),"")</f>
        <v/>
      </c>
      <c r="H457" s="28" t="n"/>
      <c r="I457" s="31">
        <f>IFERROR(IF($C457="","",$G457*IF($H457="",INDEX('Amenity Inventory'!$H$6:$H$205,MATCH($C457,'Amenity Inventory'!$A$6:$A$205,0)),$H457)),"")</f>
        <v/>
      </c>
      <c r="J457" s="27" t="n"/>
      <c r="K457" s="27" t="n"/>
      <c r="L457" s="27" t="n"/>
      <c r="M457" s="27" t="n"/>
      <c r="N457" s="35" t="n"/>
    </row>
    <row r="458">
      <c r="A458" s="27" t="n"/>
      <c r="B458" s="33" t="n"/>
      <c r="C458" s="27" t="n"/>
      <c r="D458" s="32">
        <f>IFERROR(IF($C458="","",INDEX('Amenity Inventory'!$C$6:$C$205,MATCH($C458,'Amenity Inventory'!$A$6:$A$205,0))),"Amenity ID Not Found")</f>
        <v/>
      </c>
      <c r="E458" s="27" t="n"/>
      <c r="F458" s="29" t="n"/>
      <c r="G458" s="30">
        <f>IFERROR(IF(OR($C458="",$F458="",$E458=""),"",IF(OR($E458="Receipt",$E458="Adjustment Increase"),$F458,IF(OR($E458="Issue",$E458="Adjustment Decrease"),-$F458,0))),"")</f>
        <v/>
      </c>
      <c r="H458" s="28" t="n"/>
      <c r="I458" s="31">
        <f>IFERROR(IF($C458="","",$G458*IF($H458="",INDEX('Amenity Inventory'!$H$6:$H$205,MATCH($C458,'Amenity Inventory'!$A$6:$A$205,0)),$H458)),"")</f>
        <v/>
      </c>
      <c r="J458" s="27" t="n"/>
      <c r="K458" s="27" t="n"/>
      <c r="L458" s="27" t="n"/>
      <c r="M458" s="27" t="n"/>
      <c r="N458" s="35" t="n"/>
    </row>
    <row r="459">
      <c r="A459" s="27" t="n"/>
      <c r="B459" s="33" t="n"/>
      <c r="C459" s="27" t="n"/>
      <c r="D459" s="32">
        <f>IFERROR(IF($C459="","",INDEX('Amenity Inventory'!$C$6:$C$205,MATCH($C459,'Amenity Inventory'!$A$6:$A$205,0))),"Amenity ID Not Found")</f>
        <v/>
      </c>
      <c r="E459" s="27" t="n"/>
      <c r="F459" s="29" t="n"/>
      <c r="G459" s="30">
        <f>IFERROR(IF(OR($C459="",$F459="",$E459=""),"",IF(OR($E459="Receipt",$E459="Adjustment Increase"),$F459,IF(OR($E459="Issue",$E459="Adjustment Decrease"),-$F459,0))),"")</f>
        <v/>
      </c>
      <c r="H459" s="28" t="n"/>
      <c r="I459" s="31">
        <f>IFERROR(IF($C459="","",$G459*IF($H459="",INDEX('Amenity Inventory'!$H$6:$H$205,MATCH($C459,'Amenity Inventory'!$A$6:$A$205,0)),$H459)),"")</f>
        <v/>
      </c>
      <c r="J459" s="27" t="n"/>
      <c r="K459" s="27" t="n"/>
      <c r="L459" s="27" t="n"/>
      <c r="M459" s="27" t="n"/>
      <c r="N459" s="35" t="n"/>
    </row>
    <row r="460">
      <c r="A460" s="27" t="n"/>
      <c r="B460" s="33" t="n"/>
      <c r="C460" s="27" t="n"/>
      <c r="D460" s="32">
        <f>IFERROR(IF($C460="","",INDEX('Amenity Inventory'!$C$6:$C$205,MATCH($C460,'Amenity Inventory'!$A$6:$A$205,0))),"Amenity ID Not Found")</f>
        <v/>
      </c>
      <c r="E460" s="27" t="n"/>
      <c r="F460" s="29" t="n"/>
      <c r="G460" s="30">
        <f>IFERROR(IF(OR($C460="",$F460="",$E460=""),"",IF(OR($E460="Receipt",$E460="Adjustment Increase"),$F460,IF(OR($E460="Issue",$E460="Adjustment Decrease"),-$F460,0))),"")</f>
        <v/>
      </c>
      <c r="H460" s="28" t="n"/>
      <c r="I460" s="31">
        <f>IFERROR(IF($C460="","",$G460*IF($H460="",INDEX('Amenity Inventory'!$H$6:$H$205,MATCH($C460,'Amenity Inventory'!$A$6:$A$205,0)),$H460)),"")</f>
        <v/>
      </c>
      <c r="J460" s="27" t="n"/>
      <c r="K460" s="27" t="n"/>
      <c r="L460" s="27" t="n"/>
      <c r="M460" s="27" t="n"/>
      <c r="N460" s="35" t="n"/>
    </row>
    <row r="461">
      <c r="A461" s="27" t="n"/>
      <c r="B461" s="33" t="n"/>
      <c r="C461" s="27" t="n"/>
      <c r="D461" s="32">
        <f>IFERROR(IF($C461="","",INDEX('Amenity Inventory'!$C$6:$C$205,MATCH($C461,'Amenity Inventory'!$A$6:$A$205,0))),"Amenity ID Not Found")</f>
        <v/>
      </c>
      <c r="E461" s="27" t="n"/>
      <c r="F461" s="29" t="n"/>
      <c r="G461" s="30">
        <f>IFERROR(IF(OR($C461="",$F461="",$E461=""),"",IF(OR($E461="Receipt",$E461="Adjustment Increase"),$F461,IF(OR($E461="Issue",$E461="Adjustment Decrease"),-$F461,0))),"")</f>
        <v/>
      </c>
      <c r="H461" s="28" t="n"/>
      <c r="I461" s="31">
        <f>IFERROR(IF($C461="","",$G461*IF($H461="",INDEX('Amenity Inventory'!$H$6:$H$205,MATCH($C461,'Amenity Inventory'!$A$6:$A$205,0)),$H461)),"")</f>
        <v/>
      </c>
      <c r="J461" s="27" t="n"/>
      <c r="K461" s="27" t="n"/>
      <c r="L461" s="27" t="n"/>
      <c r="M461" s="27" t="n"/>
      <c r="N461" s="35" t="n"/>
    </row>
    <row r="462">
      <c r="A462" s="27" t="n"/>
      <c r="B462" s="33" t="n"/>
      <c r="C462" s="27" t="n"/>
      <c r="D462" s="32">
        <f>IFERROR(IF($C462="","",INDEX('Amenity Inventory'!$C$6:$C$205,MATCH($C462,'Amenity Inventory'!$A$6:$A$205,0))),"Amenity ID Not Found")</f>
        <v/>
      </c>
      <c r="E462" s="27" t="n"/>
      <c r="F462" s="29" t="n"/>
      <c r="G462" s="30">
        <f>IFERROR(IF(OR($C462="",$F462="",$E462=""),"",IF(OR($E462="Receipt",$E462="Adjustment Increase"),$F462,IF(OR($E462="Issue",$E462="Adjustment Decrease"),-$F462,0))),"")</f>
        <v/>
      </c>
      <c r="H462" s="28" t="n"/>
      <c r="I462" s="31">
        <f>IFERROR(IF($C462="","",$G462*IF($H462="",INDEX('Amenity Inventory'!$H$6:$H$205,MATCH($C462,'Amenity Inventory'!$A$6:$A$205,0)),$H462)),"")</f>
        <v/>
      </c>
      <c r="J462" s="27" t="n"/>
      <c r="K462" s="27" t="n"/>
      <c r="L462" s="27" t="n"/>
      <c r="M462" s="27" t="n"/>
      <c r="N462" s="35" t="n"/>
    </row>
    <row r="463">
      <c r="A463" s="27" t="n"/>
      <c r="B463" s="33" t="n"/>
      <c r="C463" s="27" t="n"/>
      <c r="D463" s="32">
        <f>IFERROR(IF($C463="","",INDEX('Amenity Inventory'!$C$6:$C$205,MATCH($C463,'Amenity Inventory'!$A$6:$A$205,0))),"Amenity ID Not Found")</f>
        <v/>
      </c>
      <c r="E463" s="27" t="n"/>
      <c r="F463" s="29" t="n"/>
      <c r="G463" s="30">
        <f>IFERROR(IF(OR($C463="",$F463="",$E463=""),"",IF(OR($E463="Receipt",$E463="Adjustment Increase"),$F463,IF(OR($E463="Issue",$E463="Adjustment Decrease"),-$F463,0))),"")</f>
        <v/>
      </c>
      <c r="H463" s="28" t="n"/>
      <c r="I463" s="31">
        <f>IFERROR(IF($C463="","",$G463*IF($H463="",INDEX('Amenity Inventory'!$H$6:$H$205,MATCH($C463,'Amenity Inventory'!$A$6:$A$205,0)),$H463)),"")</f>
        <v/>
      </c>
      <c r="J463" s="27" t="n"/>
      <c r="K463" s="27" t="n"/>
      <c r="L463" s="27" t="n"/>
      <c r="M463" s="27" t="n"/>
      <c r="N463" s="35" t="n"/>
    </row>
    <row r="464">
      <c r="A464" s="27" t="n"/>
      <c r="B464" s="33" t="n"/>
      <c r="C464" s="27" t="n"/>
      <c r="D464" s="32">
        <f>IFERROR(IF($C464="","",INDEX('Amenity Inventory'!$C$6:$C$205,MATCH($C464,'Amenity Inventory'!$A$6:$A$205,0))),"Amenity ID Not Found")</f>
        <v/>
      </c>
      <c r="E464" s="27" t="n"/>
      <c r="F464" s="29" t="n"/>
      <c r="G464" s="30">
        <f>IFERROR(IF(OR($C464="",$F464="",$E464=""),"",IF(OR($E464="Receipt",$E464="Adjustment Increase"),$F464,IF(OR($E464="Issue",$E464="Adjustment Decrease"),-$F464,0))),"")</f>
        <v/>
      </c>
      <c r="H464" s="28" t="n"/>
      <c r="I464" s="31">
        <f>IFERROR(IF($C464="","",$G464*IF($H464="",INDEX('Amenity Inventory'!$H$6:$H$205,MATCH($C464,'Amenity Inventory'!$A$6:$A$205,0)),$H464)),"")</f>
        <v/>
      </c>
      <c r="J464" s="27" t="n"/>
      <c r="K464" s="27" t="n"/>
      <c r="L464" s="27" t="n"/>
      <c r="M464" s="27" t="n"/>
      <c r="N464" s="35" t="n"/>
    </row>
    <row r="465">
      <c r="A465" s="27" t="n"/>
      <c r="B465" s="33" t="n"/>
      <c r="C465" s="27" t="n"/>
      <c r="D465" s="32">
        <f>IFERROR(IF($C465="","",INDEX('Amenity Inventory'!$C$6:$C$205,MATCH($C465,'Amenity Inventory'!$A$6:$A$205,0))),"Amenity ID Not Found")</f>
        <v/>
      </c>
      <c r="E465" s="27" t="n"/>
      <c r="F465" s="29" t="n"/>
      <c r="G465" s="30">
        <f>IFERROR(IF(OR($C465="",$F465="",$E465=""),"",IF(OR($E465="Receipt",$E465="Adjustment Increase"),$F465,IF(OR($E465="Issue",$E465="Adjustment Decrease"),-$F465,0))),"")</f>
        <v/>
      </c>
      <c r="H465" s="28" t="n"/>
      <c r="I465" s="31">
        <f>IFERROR(IF($C465="","",$G465*IF($H465="",INDEX('Amenity Inventory'!$H$6:$H$205,MATCH($C465,'Amenity Inventory'!$A$6:$A$205,0)),$H465)),"")</f>
        <v/>
      </c>
      <c r="J465" s="27" t="n"/>
      <c r="K465" s="27" t="n"/>
      <c r="L465" s="27" t="n"/>
      <c r="M465" s="27" t="n"/>
      <c r="N465" s="35" t="n"/>
    </row>
    <row r="466">
      <c r="A466" s="27" t="n"/>
      <c r="B466" s="33" t="n"/>
      <c r="C466" s="27" t="n"/>
      <c r="D466" s="32">
        <f>IFERROR(IF($C466="","",INDEX('Amenity Inventory'!$C$6:$C$205,MATCH($C466,'Amenity Inventory'!$A$6:$A$205,0))),"Amenity ID Not Found")</f>
        <v/>
      </c>
      <c r="E466" s="27" t="n"/>
      <c r="F466" s="29" t="n"/>
      <c r="G466" s="30">
        <f>IFERROR(IF(OR($C466="",$F466="",$E466=""),"",IF(OR($E466="Receipt",$E466="Adjustment Increase"),$F466,IF(OR($E466="Issue",$E466="Adjustment Decrease"),-$F466,0))),"")</f>
        <v/>
      </c>
      <c r="H466" s="28" t="n"/>
      <c r="I466" s="31">
        <f>IFERROR(IF($C466="","",$G466*IF($H466="",INDEX('Amenity Inventory'!$H$6:$H$205,MATCH($C466,'Amenity Inventory'!$A$6:$A$205,0)),$H466)),"")</f>
        <v/>
      </c>
      <c r="J466" s="27" t="n"/>
      <c r="K466" s="27" t="n"/>
      <c r="L466" s="27" t="n"/>
      <c r="M466" s="27" t="n"/>
      <c r="N466" s="35" t="n"/>
    </row>
    <row r="467">
      <c r="A467" s="27" t="n"/>
      <c r="B467" s="33" t="n"/>
      <c r="C467" s="27" t="n"/>
      <c r="D467" s="32">
        <f>IFERROR(IF($C467="","",INDEX('Amenity Inventory'!$C$6:$C$205,MATCH($C467,'Amenity Inventory'!$A$6:$A$205,0))),"Amenity ID Not Found")</f>
        <v/>
      </c>
      <c r="E467" s="27" t="n"/>
      <c r="F467" s="29" t="n"/>
      <c r="G467" s="30">
        <f>IFERROR(IF(OR($C467="",$F467="",$E467=""),"",IF(OR($E467="Receipt",$E467="Adjustment Increase"),$F467,IF(OR($E467="Issue",$E467="Adjustment Decrease"),-$F467,0))),"")</f>
        <v/>
      </c>
      <c r="H467" s="28" t="n"/>
      <c r="I467" s="31">
        <f>IFERROR(IF($C467="","",$G467*IF($H467="",INDEX('Amenity Inventory'!$H$6:$H$205,MATCH($C467,'Amenity Inventory'!$A$6:$A$205,0)),$H467)),"")</f>
        <v/>
      </c>
      <c r="J467" s="27" t="n"/>
      <c r="K467" s="27" t="n"/>
      <c r="L467" s="27" t="n"/>
      <c r="M467" s="27" t="n"/>
      <c r="N467" s="35" t="n"/>
    </row>
    <row r="468">
      <c r="A468" s="27" t="n"/>
      <c r="B468" s="33" t="n"/>
      <c r="C468" s="27" t="n"/>
      <c r="D468" s="32">
        <f>IFERROR(IF($C468="","",INDEX('Amenity Inventory'!$C$6:$C$205,MATCH($C468,'Amenity Inventory'!$A$6:$A$205,0))),"Amenity ID Not Found")</f>
        <v/>
      </c>
      <c r="E468" s="27" t="n"/>
      <c r="F468" s="29" t="n"/>
      <c r="G468" s="30">
        <f>IFERROR(IF(OR($C468="",$F468="",$E468=""),"",IF(OR($E468="Receipt",$E468="Adjustment Increase"),$F468,IF(OR($E468="Issue",$E468="Adjustment Decrease"),-$F468,0))),"")</f>
        <v/>
      </c>
      <c r="H468" s="28" t="n"/>
      <c r="I468" s="31">
        <f>IFERROR(IF($C468="","",$G468*IF($H468="",INDEX('Amenity Inventory'!$H$6:$H$205,MATCH($C468,'Amenity Inventory'!$A$6:$A$205,0)),$H468)),"")</f>
        <v/>
      </c>
      <c r="J468" s="27" t="n"/>
      <c r="K468" s="27" t="n"/>
      <c r="L468" s="27" t="n"/>
      <c r="M468" s="27" t="n"/>
      <c r="N468" s="35" t="n"/>
    </row>
    <row r="469">
      <c r="A469" s="27" t="n"/>
      <c r="B469" s="33" t="n"/>
      <c r="C469" s="27" t="n"/>
      <c r="D469" s="32">
        <f>IFERROR(IF($C469="","",INDEX('Amenity Inventory'!$C$6:$C$205,MATCH($C469,'Amenity Inventory'!$A$6:$A$205,0))),"Amenity ID Not Found")</f>
        <v/>
      </c>
      <c r="E469" s="27" t="n"/>
      <c r="F469" s="29" t="n"/>
      <c r="G469" s="30">
        <f>IFERROR(IF(OR($C469="",$F469="",$E469=""),"",IF(OR($E469="Receipt",$E469="Adjustment Increase"),$F469,IF(OR($E469="Issue",$E469="Adjustment Decrease"),-$F469,0))),"")</f>
        <v/>
      </c>
      <c r="H469" s="28" t="n"/>
      <c r="I469" s="31">
        <f>IFERROR(IF($C469="","",$G469*IF($H469="",INDEX('Amenity Inventory'!$H$6:$H$205,MATCH($C469,'Amenity Inventory'!$A$6:$A$205,0)),$H469)),"")</f>
        <v/>
      </c>
      <c r="J469" s="27" t="n"/>
      <c r="K469" s="27" t="n"/>
      <c r="L469" s="27" t="n"/>
      <c r="M469" s="27" t="n"/>
      <c r="N469" s="35" t="n"/>
    </row>
    <row r="470">
      <c r="A470" s="27" t="n"/>
      <c r="B470" s="33" t="n"/>
      <c r="C470" s="27" t="n"/>
      <c r="D470" s="32">
        <f>IFERROR(IF($C470="","",INDEX('Amenity Inventory'!$C$6:$C$205,MATCH($C470,'Amenity Inventory'!$A$6:$A$205,0))),"Amenity ID Not Found")</f>
        <v/>
      </c>
      <c r="E470" s="27" t="n"/>
      <c r="F470" s="29" t="n"/>
      <c r="G470" s="30">
        <f>IFERROR(IF(OR($C470="",$F470="",$E470=""),"",IF(OR($E470="Receipt",$E470="Adjustment Increase"),$F470,IF(OR($E470="Issue",$E470="Adjustment Decrease"),-$F470,0))),"")</f>
        <v/>
      </c>
      <c r="H470" s="28" t="n"/>
      <c r="I470" s="31">
        <f>IFERROR(IF($C470="","",$G470*IF($H470="",INDEX('Amenity Inventory'!$H$6:$H$205,MATCH($C470,'Amenity Inventory'!$A$6:$A$205,0)),$H470)),"")</f>
        <v/>
      </c>
      <c r="J470" s="27" t="n"/>
      <c r="K470" s="27" t="n"/>
      <c r="L470" s="27" t="n"/>
      <c r="M470" s="27" t="n"/>
      <c r="N470" s="35" t="n"/>
    </row>
    <row r="471">
      <c r="A471" s="27" t="n"/>
      <c r="B471" s="33" t="n"/>
      <c r="C471" s="27" t="n"/>
      <c r="D471" s="32">
        <f>IFERROR(IF($C471="","",INDEX('Amenity Inventory'!$C$6:$C$205,MATCH($C471,'Amenity Inventory'!$A$6:$A$205,0))),"Amenity ID Not Found")</f>
        <v/>
      </c>
      <c r="E471" s="27" t="n"/>
      <c r="F471" s="29" t="n"/>
      <c r="G471" s="30">
        <f>IFERROR(IF(OR($C471="",$F471="",$E471=""),"",IF(OR($E471="Receipt",$E471="Adjustment Increase"),$F471,IF(OR($E471="Issue",$E471="Adjustment Decrease"),-$F471,0))),"")</f>
        <v/>
      </c>
      <c r="H471" s="28" t="n"/>
      <c r="I471" s="31">
        <f>IFERROR(IF($C471="","",$G471*IF($H471="",INDEX('Amenity Inventory'!$H$6:$H$205,MATCH($C471,'Amenity Inventory'!$A$6:$A$205,0)),$H471)),"")</f>
        <v/>
      </c>
      <c r="J471" s="27" t="n"/>
      <c r="K471" s="27" t="n"/>
      <c r="L471" s="27" t="n"/>
      <c r="M471" s="27" t="n"/>
      <c r="N471" s="35" t="n"/>
    </row>
    <row r="472">
      <c r="A472" s="27" t="n"/>
      <c r="B472" s="33" t="n"/>
      <c r="C472" s="27" t="n"/>
      <c r="D472" s="32">
        <f>IFERROR(IF($C472="","",INDEX('Amenity Inventory'!$C$6:$C$205,MATCH($C472,'Amenity Inventory'!$A$6:$A$205,0))),"Amenity ID Not Found")</f>
        <v/>
      </c>
      <c r="E472" s="27" t="n"/>
      <c r="F472" s="29" t="n"/>
      <c r="G472" s="30">
        <f>IFERROR(IF(OR($C472="",$F472="",$E472=""),"",IF(OR($E472="Receipt",$E472="Adjustment Increase"),$F472,IF(OR($E472="Issue",$E472="Adjustment Decrease"),-$F472,0))),"")</f>
        <v/>
      </c>
      <c r="H472" s="28" t="n"/>
      <c r="I472" s="31">
        <f>IFERROR(IF($C472="","",$G472*IF($H472="",INDEX('Amenity Inventory'!$H$6:$H$205,MATCH($C472,'Amenity Inventory'!$A$6:$A$205,0)),$H472)),"")</f>
        <v/>
      </c>
      <c r="J472" s="27" t="n"/>
      <c r="K472" s="27" t="n"/>
      <c r="L472" s="27" t="n"/>
      <c r="M472" s="27" t="n"/>
      <c r="N472" s="35" t="n"/>
    </row>
    <row r="473">
      <c r="A473" s="27" t="n"/>
      <c r="B473" s="33" t="n"/>
      <c r="C473" s="27" t="n"/>
      <c r="D473" s="32">
        <f>IFERROR(IF($C473="","",INDEX('Amenity Inventory'!$C$6:$C$205,MATCH($C473,'Amenity Inventory'!$A$6:$A$205,0))),"Amenity ID Not Found")</f>
        <v/>
      </c>
      <c r="E473" s="27" t="n"/>
      <c r="F473" s="29" t="n"/>
      <c r="G473" s="30">
        <f>IFERROR(IF(OR($C473="",$F473="",$E473=""),"",IF(OR($E473="Receipt",$E473="Adjustment Increase"),$F473,IF(OR($E473="Issue",$E473="Adjustment Decrease"),-$F473,0))),"")</f>
        <v/>
      </c>
      <c r="H473" s="28" t="n"/>
      <c r="I473" s="31">
        <f>IFERROR(IF($C473="","",$G473*IF($H473="",INDEX('Amenity Inventory'!$H$6:$H$205,MATCH($C473,'Amenity Inventory'!$A$6:$A$205,0)),$H473)),"")</f>
        <v/>
      </c>
      <c r="J473" s="27" t="n"/>
      <c r="K473" s="27" t="n"/>
      <c r="L473" s="27" t="n"/>
      <c r="M473" s="27" t="n"/>
      <c r="N473" s="35" t="n"/>
    </row>
    <row r="474">
      <c r="A474" s="27" t="n"/>
      <c r="B474" s="33" t="n"/>
      <c r="C474" s="27" t="n"/>
      <c r="D474" s="32">
        <f>IFERROR(IF($C474="","",INDEX('Amenity Inventory'!$C$6:$C$205,MATCH($C474,'Amenity Inventory'!$A$6:$A$205,0))),"Amenity ID Not Found")</f>
        <v/>
      </c>
      <c r="E474" s="27" t="n"/>
      <c r="F474" s="29" t="n"/>
      <c r="G474" s="30">
        <f>IFERROR(IF(OR($C474="",$F474="",$E474=""),"",IF(OR($E474="Receipt",$E474="Adjustment Increase"),$F474,IF(OR($E474="Issue",$E474="Adjustment Decrease"),-$F474,0))),"")</f>
        <v/>
      </c>
      <c r="H474" s="28" t="n"/>
      <c r="I474" s="31">
        <f>IFERROR(IF($C474="","",$G474*IF($H474="",INDEX('Amenity Inventory'!$H$6:$H$205,MATCH($C474,'Amenity Inventory'!$A$6:$A$205,0)),$H474)),"")</f>
        <v/>
      </c>
      <c r="J474" s="27" t="n"/>
      <c r="K474" s="27" t="n"/>
      <c r="L474" s="27" t="n"/>
      <c r="M474" s="27" t="n"/>
      <c r="N474" s="35" t="n"/>
    </row>
    <row r="475">
      <c r="A475" s="27" t="n"/>
      <c r="B475" s="33" t="n"/>
      <c r="C475" s="27" t="n"/>
      <c r="D475" s="32">
        <f>IFERROR(IF($C475="","",INDEX('Amenity Inventory'!$C$6:$C$205,MATCH($C475,'Amenity Inventory'!$A$6:$A$205,0))),"Amenity ID Not Found")</f>
        <v/>
      </c>
      <c r="E475" s="27" t="n"/>
      <c r="F475" s="29" t="n"/>
      <c r="G475" s="30">
        <f>IFERROR(IF(OR($C475="",$F475="",$E475=""),"",IF(OR($E475="Receipt",$E475="Adjustment Increase"),$F475,IF(OR($E475="Issue",$E475="Adjustment Decrease"),-$F475,0))),"")</f>
        <v/>
      </c>
      <c r="H475" s="28" t="n"/>
      <c r="I475" s="31">
        <f>IFERROR(IF($C475="","",$G475*IF($H475="",INDEX('Amenity Inventory'!$H$6:$H$205,MATCH($C475,'Amenity Inventory'!$A$6:$A$205,0)),$H475)),"")</f>
        <v/>
      </c>
      <c r="J475" s="27" t="n"/>
      <c r="K475" s="27" t="n"/>
      <c r="L475" s="27" t="n"/>
      <c r="M475" s="27" t="n"/>
      <c r="N475" s="35" t="n"/>
    </row>
    <row r="476">
      <c r="A476" s="27" t="n"/>
      <c r="B476" s="33" t="n"/>
      <c r="C476" s="27" t="n"/>
      <c r="D476" s="32">
        <f>IFERROR(IF($C476="","",INDEX('Amenity Inventory'!$C$6:$C$205,MATCH($C476,'Amenity Inventory'!$A$6:$A$205,0))),"Amenity ID Not Found")</f>
        <v/>
      </c>
      <c r="E476" s="27" t="n"/>
      <c r="F476" s="29" t="n"/>
      <c r="G476" s="30">
        <f>IFERROR(IF(OR($C476="",$F476="",$E476=""),"",IF(OR($E476="Receipt",$E476="Adjustment Increase"),$F476,IF(OR($E476="Issue",$E476="Adjustment Decrease"),-$F476,0))),"")</f>
        <v/>
      </c>
      <c r="H476" s="28" t="n"/>
      <c r="I476" s="31">
        <f>IFERROR(IF($C476="","",$G476*IF($H476="",INDEX('Amenity Inventory'!$H$6:$H$205,MATCH($C476,'Amenity Inventory'!$A$6:$A$205,0)),$H476)),"")</f>
        <v/>
      </c>
      <c r="J476" s="27" t="n"/>
      <c r="K476" s="27" t="n"/>
      <c r="L476" s="27" t="n"/>
      <c r="M476" s="27" t="n"/>
      <c r="N476" s="35" t="n"/>
    </row>
    <row r="477">
      <c r="A477" s="27" t="n"/>
      <c r="B477" s="33" t="n"/>
      <c r="C477" s="27" t="n"/>
      <c r="D477" s="32">
        <f>IFERROR(IF($C477="","",INDEX('Amenity Inventory'!$C$6:$C$205,MATCH($C477,'Amenity Inventory'!$A$6:$A$205,0))),"Amenity ID Not Found")</f>
        <v/>
      </c>
      <c r="E477" s="27" t="n"/>
      <c r="F477" s="29" t="n"/>
      <c r="G477" s="30">
        <f>IFERROR(IF(OR($C477="",$F477="",$E477=""),"",IF(OR($E477="Receipt",$E477="Adjustment Increase"),$F477,IF(OR($E477="Issue",$E477="Adjustment Decrease"),-$F477,0))),"")</f>
        <v/>
      </c>
      <c r="H477" s="28" t="n"/>
      <c r="I477" s="31">
        <f>IFERROR(IF($C477="","",$G477*IF($H477="",INDEX('Amenity Inventory'!$H$6:$H$205,MATCH($C477,'Amenity Inventory'!$A$6:$A$205,0)),$H477)),"")</f>
        <v/>
      </c>
      <c r="J477" s="27" t="n"/>
      <c r="K477" s="27" t="n"/>
      <c r="L477" s="27" t="n"/>
      <c r="M477" s="27" t="n"/>
      <c r="N477" s="35" t="n"/>
    </row>
    <row r="478">
      <c r="A478" s="27" t="n"/>
      <c r="B478" s="33" t="n"/>
      <c r="C478" s="27" t="n"/>
      <c r="D478" s="32">
        <f>IFERROR(IF($C478="","",INDEX('Amenity Inventory'!$C$6:$C$205,MATCH($C478,'Amenity Inventory'!$A$6:$A$205,0))),"Amenity ID Not Found")</f>
        <v/>
      </c>
      <c r="E478" s="27" t="n"/>
      <c r="F478" s="29" t="n"/>
      <c r="G478" s="30">
        <f>IFERROR(IF(OR($C478="",$F478="",$E478=""),"",IF(OR($E478="Receipt",$E478="Adjustment Increase"),$F478,IF(OR($E478="Issue",$E478="Adjustment Decrease"),-$F478,0))),"")</f>
        <v/>
      </c>
      <c r="H478" s="28" t="n"/>
      <c r="I478" s="31">
        <f>IFERROR(IF($C478="","",$G478*IF($H478="",INDEX('Amenity Inventory'!$H$6:$H$205,MATCH($C478,'Amenity Inventory'!$A$6:$A$205,0)),$H478)),"")</f>
        <v/>
      </c>
      <c r="J478" s="27" t="n"/>
      <c r="K478" s="27" t="n"/>
      <c r="L478" s="27" t="n"/>
      <c r="M478" s="27" t="n"/>
      <c r="N478" s="35" t="n"/>
    </row>
    <row r="479">
      <c r="A479" s="27" t="n"/>
      <c r="B479" s="33" t="n"/>
      <c r="C479" s="27" t="n"/>
      <c r="D479" s="32">
        <f>IFERROR(IF($C479="","",INDEX('Amenity Inventory'!$C$6:$C$205,MATCH($C479,'Amenity Inventory'!$A$6:$A$205,0))),"Amenity ID Not Found")</f>
        <v/>
      </c>
      <c r="E479" s="27" t="n"/>
      <c r="F479" s="29" t="n"/>
      <c r="G479" s="30">
        <f>IFERROR(IF(OR($C479="",$F479="",$E479=""),"",IF(OR($E479="Receipt",$E479="Adjustment Increase"),$F479,IF(OR($E479="Issue",$E479="Adjustment Decrease"),-$F479,0))),"")</f>
        <v/>
      </c>
      <c r="H479" s="28" t="n"/>
      <c r="I479" s="31">
        <f>IFERROR(IF($C479="","",$G479*IF($H479="",INDEX('Amenity Inventory'!$H$6:$H$205,MATCH($C479,'Amenity Inventory'!$A$6:$A$205,0)),$H479)),"")</f>
        <v/>
      </c>
      <c r="J479" s="27" t="n"/>
      <c r="K479" s="27" t="n"/>
      <c r="L479" s="27" t="n"/>
      <c r="M479" s="27" t="n"/>
      <c r="N479" s="35" t="n"/>
    </row>
    <row r="480">
      <c r="A480" s="27" t="n"/>
      <c r="B480" s="33" t="n"/>
      <c r="C480" s="27" t="n"/>
      <c r="D480" s="32">
        <f>IFERROR(IF($C480="","",INDEX('Amenity Inventory'!$C$6:$C$205,MATCH($C480,'Amenity Inventory'!$A$6:$A$205,0))),"Amenity ID Not Found")</f>
        <v/>
      </c>
      <c r="E480" s="27" t="n"/>
      <c r="F480" s="29" t="n"/>
      <c r="G480" s="30">
        <f>IFERROR(IF(OR($C480="",$F480="",$E480=""),"",IF(OR($E480="Receipt",$E480="Adjustment Increase"),$F480,IF(OR($E480="Issue",$E480="Adjustment Decrease"),-$F480,0))),"")</f>
        <v/>
      </c>
      <c r="H480" s="28" t="n"/>
      <c r="I480" s="31">
        <f>IFERROR(IF($C480="","",$G480*IF($H480="",INDEX('Amenity Inventory'!$H$6:$H$205,MATCH($C480,'Amenity Inventory'!$A$6:$A$205,0)),$H480)),"")</f>
        <v/>
      </c>
      <c r="J480" s="27" t="n"/>
      <c r="K480" s="27" t="n"/>
      <c r="L480" s="27" t="n"/>
      <c r="M480" s="27" t="n"/>
      <c r="N480" s="35" t="n"/>
    </row>
    <row r="481">
      <c r="A481" s="27" t="n"/>
      <c r="B481" s="33" t="n"/>
      <c r="C481" s="27" t="n"/>
      <c r="D481" s="32">
        <f>IFERROR(IF($C481="","",INDEX('Amenity Inventory'!$C$6:$C$205,MATCH($C481,'Amenity Inventory'!$A$6:$A$205,0))),"Amenity ID Not Found")</f>
        <v/>
      </c>
      <c r="E481" s="27" t="n"/>
      <c r="F481" s="29" t="n"/>
      <c r="G481" s="30">
        <f>IFERROR(IF(OR($C481="",$F481="",$E481=""),"",IF(OR($E481="Receipt",$E481="Adjustment Increase"),$F481,IF(OR($E481="Issue",$E481="Adjustment Decrease"),-$F481,0))),"")</f>
        <v/>
      </c>
      <c r="H481" s="28" t="n"/>
      <c r="I481" s="31">
        <f>IFERROR(IF($C481="","",$G481*IF($H481="",INDEX('Amenity Inventory'!$H$6:$H$205,MATCH($C481,'Amenity Inventory'!$A$6:$A$205,0)),$H481)),"")</f>
        <v/>
      </c>
      <c r="J481" s="27" t="n"/>
      <c r="K481" s="27" t="n"/>
      <c r="L481" s="27" t="n"/>
      <c r="M481" s="27" t="n"/>
      <c r="N481" s="35" t="n"/>
    </row>
    <row r="482">
      <c r="A482" s="27" t="n"/>
      <c r="B482" s="33" t="n"/>
      <c r="C482" s="27" t="n"/>
      <c r="D482" s="32">
        <f>IFERROR(IF($C482="","",INDEX('Amenity Inventory'!$C$6:$C$205,MATCH($C482,'Amenity Inventory'!$A$6:$A$205,0))),"Amenity ID Not Found")</f>
        <v/>
      </c>
      <c r="E482" s="27" t="n"/>
      <c r="F482" s="29" t="n"/>
      <c r="G482" s="30">
        <f>IFERROR(IF(OR($C482="",$F482="",$E482=""),"",IF(OR($E482="Receipt",$E482="Adjustment Increase"),$F482,IF(OR($E482="Issue",$E482="Adjustment Decrease"),-$F482,0))),"")</f>
        <v/>
      </c>
      <c r="H482" s="28" t="n"/>
      <c r="I482" s="31">
        <f>IFERROR(IF($C482="","",$G482*IF($H482="",INDEX('Amenity Inventory'!$H$6:$H$205,MATCH($C482,'Amenity Inventory'!$A$6:$A$205,0)),$H482)),"")</f>
        <v/>
      </c>
      <c r="J482" s="27" t="n"/>
      <c r="K482" s="27" t="n"/>
      <c r="L482" s="27" t="n"/>
      <c r="M482" s="27" t="n"/>
      <c r="N482" s="35" t="n"/>
    </row>
    <row r="483">
      <c r="A483" s="27" t="n"/>
      <c r="B483" s="33" t="n"/>
      <c r="C483" s="27" t="n"/>
      <c r="D483" s="32">
        <f>IFERROR(IF($C483="","",INDEX('Amenity Inventory'!$C$6:$C$205,MATCH($C483,'Amenity Inventory'!$A$6:$A$205,0))),"Amenity ID Not Found")</f>
        <v/>
      </c>
      <c r="E483" s="27" t="n"/>
      <c r="F483" s="29" t="n"/>
      <c r="G483" s="30">
        <f>IFERROR(IF(OR($C483="",$F483="",$E483=""),"",IF(OR($E483="Receipt",$E483="Adjustment Increase"),$F483,IF(OR($E483="Issue",$E483="Adjustment Decrease"),-$F483,0))),"")</f>
        <v/>
      </c>
      <c r="H483" s="28" t="n"/>
      <c r="I483" s="31">
        <f>IFERROR(IF($C483="","",$G483*IF($H483="",INDEX('Amenity Inventory'!$H$6:$H$205,MATCH($C483,'Amenity Inventory'!$A$6:$A$205,0)),$H483)),"")</f>
        <v/>
      </c>
      <c r="J483" s="27" t="n"/>
      <c r="K483" s="27" t="n"/>
      <c r="L483" s="27" t="n"/>
      <c r="M483" s="27" t="n"/>
      <c r="N483" s="35" t="n"/>
    </row>
    <row r="484">
      <c r="A484" s="27" t="n"/>
      <c r="B484" s="33" t="n"/>
      <c r="C484" s="27" t="n"/>
      <c r="D484" s="32">
        <f>IFERROR(IF($C484="","",INDEX('Amenity Inventory'!$C$6:$C$205,MATCH($C484,'Amenity Inventory'!$A$6:$A$205,0))),"Amenity ID Not Found")</f>
        <v/>
      </c>
      <c r="E484" s="27" t="n"/>
      <c r="F484" s="29" t="n"/>
      <c r="G484" s="30">
        <f>IFERROR(IF(OR($C484="",$F484="",$E484=""),"",IF(OR($E484="Receipt",$E484="Adjustment Increase"),$F484,IF(OR($E484="Issue",$E484="Adjustment Decrease"),-$F484,0))),"")</f>
        <v/>
      </c>
      <c r="H484" s="28" t="n"/>
      <c r="I484" s="31">
        <f>IFERROR(IF($C484="","",$G484*IF($H484="",INDEX('Amenity Inventory'!$H$6:$H$205,MATCH($C484,'Amenity Inventory'!$A$6:$A$205,0)),$H484)),"")</f>
        <v/>
      </c>
      <c r="J484" s="27" t="n"/>
      <c r="K484" s="27" t="n"/>
      <c r="L484" s="27" t="n"/>
      <c r="M484" s="27" t="n"/>
      <c r="N484" s="35" t="n"/>
    </row>
    <row r="485">
      <c r="A485" s="27" t="n"/>
      <c r="B485" s="33" t="n"/>
      <c r="C485" s="27" t="n"/>
      <c r="D485" s="32">
        <f>IFERROR(IF($C485="","",INDEX('Amenity Inventory'!$C$6:$C$205,MATCH($C485,'Amenity Inventory'!$A$6:$A$205,0))),"Amenity ID Not Found")</f>
        <v/>
      </c>
      <c r="E485" s="27" t="n"/>
      <c r="F485" s="29" t="n"/>
      <c r="G485" s="30">
        <f>IFERROR(IF(OR($C485="",$F485="",$E485=""),"",IF(OR($E485="Receipt",$E485="Adjustment Increase"),$F485,IF(OR($E485="Issue",$E485="Adjustment Decrease"),-$F485,0))),"")</f>
        <v/>
      </c>
      <c r="H485" s="28" t="n"/>
      <c r="I485" s="31">
        <f>IFERROR(IF($C485="","",$G485*IF($H485="",INDEX('Amenity Inventory'!$H$6:$H$205,MATCH($C485,'Amenity Inventory'!$A$6:$A$205,0)),$H485)),"")</f>
        <v/>
      </c>
      <c r="J485" s="27" t="n"/>
      <c r="K485" s="27" t="n"/>
      <c r="L485" s="27" t="n"/>
      <c r="M485" s="27" t="n"/>
      <c r="N485" s="35" t="n"/>
    </row>
    <row r="486">
      <c r="A486" s="27" t="n"/>
      <c r="B486" s="33" t="n"/>
      <c r="C486" s="27" t="n"/>
      <c r="D486" s="32">
        <f>IFERROR(IF($C486="","",INDEX('Amenity Inventory'!$C$6:$C$205,MATCH($C486,'Amenity Inventory'!$A$6:$A$205,0))),"Amenity ID Not Found")</f>
        <v/>
      </c>
      <c r="E486" s="27" t="n"/>
      <c r="F486" s="29" t="n"/>
      <c r="G486" s="30">
        <f>IFERROR(IF(OR($C486="",$F486="",$E486=""),"",IF(OR($E486="Receipt",$E486="Adjustment Increase"),$F486,IF(OR($E486="Issue",$E486="Adjustment Decrease"),-$F486,0))),"")</f>
        <v/>
      </c>
      <c r="H486" s="28" t="n"/>
      <c r="I486" s="31">
        <f>IFERROR(IF($C486="","",$G486*IF($H486="",INDEX('Amenity Inventory'!$H$6:$H$205,MATCH($C486,'Amenity Inventory'!$A$6:$A$205,0)),$H486)),"")</f>
        <v/>
      </c>
      <c r="J486" s="27" t="n"/>
      <c r="K486" s="27" t="n"/>
      <c r="L486" s="27" t="n"/>
      <c r="M486" s="27" t="n"/>
      <c r="N486" s="35" t="n"/>
    </row>
    <row r="487">
      <c r="A487" s="27" t="n"/>
      <c r="B487" s="33" t="n"/>
      <c r="C487" s="27" t="n"/>
      <c r="D487" s="32">
        <f>IFERROR(IF($C487="","",INDEX('Amenity Inventory'!$C$6:$C$205,MATCH($C487,'Amenity Inventory'!$A$6:$A$205,0))),"Amenity ID Not Found")</f>
        <v/>
      </c>
      <c r="E487" s="27" t="n"/>
      <c r="F487" s="29" t="n"/>
      <c r="G487" s="30">
        <f>IFERROR(IF(OR($C487="",$F487="",$E487=""),"",IF(OR($E487="Receipt",$E487="Adjustment Increase"),$F487,IF(OR($E487="Issue",$E487="Adjustment Decrease"),-$F487,0))),"")</f>
        <v/>
      </c>
      <c r="H487" s="28" t="n"/>
      <c r="I487" s="31">
        <f>IFERROR(IF($C487="","",$G487*IF($H487="",INDEX('Amenity Inventory'!$H$6:$H$205,MATCH($C487,'Amenity Inventory'!$A$6:$A$205,0)),$H487)),"")</f>
        <v/>
      </c>
      <c r="J487" s="27" t="n"/>
      <c r="K487" s="27" t="n"/>
      <c r="L487" s="27" t="n"/>
      <c r="M487" s="27" t="n"/>
      <c r="N487" s="35" t="n"/>
    </row>
    <row r="488">
      <c r="A488" s="27" t="n"/>
      <c r="B488" s="33" t="n"/>
      <c r="C488" s="27" t="n"/>
      <c r="D488" s="32">
        <f>IFERROR(IF($C488="","",INDEX('Amenity Inventory'!$C$6:$C$205,MATCH($C488,'Amenity Inventory'!$A$6:$A$205,0))),"Amenity ID Not Found")</f>
        <v/>
      </c>
      <c r="E488" s="27" t="n"/>
      <c r="F488" s="29" t="n"/>
      <c r="G488" s="30">
        <f>IFERROR(IF(OR($C488="",$F488="",$E488=""),"",IF(OR($E488="Receipt",$E488="Adjustment Increase"),$F488,IF(OR($E488="Issue",$E488="Adjustment Decrease"),-$F488,0))),"")</f>
        <v/>
      </c>
      <c r="H488" s="28" t="n"/>
      <c r="I488" s="31">
        <f>IFERROR(IF($C488="","",$G488*IF($H488="",INDEX('Amenity Inventory'!$H$6:$H$205,MATCH($C488,'Amenity Inventory'!$A$6:$A$205,0)),$H488)),"")</f>
        <v/>
      </c>
      <c r="J488" s="27" t="n"/>
      <c r="K488" s="27" t="n"/>
      <c r="L488" s="27" t="n"/>
      <c r="M488" s="27" t="n"/>
      <c r="N488" s="35" t="n"/>
    </row>
    <row r="489">
      <c r="A489" s="27" t="n"/>
      <c r="B489" s="33" t="n"/>
      <c r="C489" s="27" t="n"/>
      <c r="D489" s="32">
        <f>IFERROR(IF($C489="","",INDEX('Amenity Inventory'!$C$6:$C$205,MATCH($C489,'Amenity Inventory'!$A$6:$A$205,0))),"Amenity ID Not Found")</f>
        <v/>
      </c>
      <c r="E489" s="27" t="n"/>
      <c r="F489" s="29" t="n"/>
      <c r="G489" s="30">
        <f>IFERROR(IF(OR($C489="",$F489="",$E489=""),"",IF(OR($E489="Receipt",$E489="Adjustment Increase"),$F489,IF(OR($E489="Issue",$E489="Adjustment Decrease"),-$F489,0))),"")</f>
        <v/>
      </c>
      <c r="H489" s="28" t="n"/>
      <c r="I489" s="31">
        <f>IFERROR(IF($C489="","",$G489*IF($H489="",INDEX('Amenity Inventory'!$H$6:$H$205,MATCH($C489,'Amenity Inventory'!$A$6:$A$205,0)),$H489)),"")</f>
        <v/>
      </c>
      <c r="J489" s="27" t="n"/>
      <c r="K489" s="27" t="n"/>
      <c r="L489" s="27" t="n"/>
      <c r="M489" s="27" t="n"/>
      <c r="N489" s="35" t="n"/>
    </row>
    <row r="490">
      <c r="A490" s="27" t="n"/>
      <c r="B490" s="33" t="n"/>
      <c r="C490" s="27" t="n"/>
      <c r="D490" s="32">
        <f>IFERROR(IF($C490="","",INDEX('Amenity Inventory'!$C$6:$C$205,MATCH($C490,'Amenity Inventory'!$A$6:$A$205,0))),"Amenity ID Not Found")</f>
        <v/>
      </c>
      <c r="E490" s="27" t="n"/>
      <c r="F490" s="29" t="n"/>
      <c r="G490" s="30">
        <f>IFERROR(IF(OR($C490="",$F490="",$E490=""),"",IF(OR($E490="Receipt",$E490="Adjustment Increase"),$F490,IF(OR($E490="Issue",$E490="Adjustment Decrease"),-$F490,0))),"")</f>
        <v/>
      </c>
      <c r="H490" s="28" t="n"/>
      <c r="I490" s="31">
        <f>IFERROR(IF($C490="","",$G490*IF($H490="",INDEX('Amenity Inventory'!$H$6:$H$205,MATCH($C490,'Amenity Inventory'!$A$6:$A$205,0)),$H490)),"")</f>
        <v/>
      </c>
      <c r="J490" s="27" t="n"/>
      <c r="K490" s="27" t="n"/>
      <c r="L490" s="27" t="n"/>
      <c r="M490" s="27" t="n"/>
      <c r="N490" s="35" t="n"/>
    </row>
    <row r="491">
      <c r="A491" s="27" t="n"/>
      <c r="B491" s="33" t="n"/>
      <c r="C491" s="27" t="n"/>
      <c r="D491" s="32">
        <f>IFERROR(IF($C491="","",INDEX('Amenity Inventory'!$C$6:$C$205,MATCH($C491,'Amenity Inventory'!$A$6:$A$205,0))),"Amenity ID Not Found")</f>
        <v/>
      </c>
      <c r="E491" s="27" t="n"/>
      <c r="F491" s="29" t="n"/>
      <c r="G491" s="30">
        <f>IFERROR(IF(OR($C491="",$F491="",$E491=""),"",IF(OR($E491="Receipt",$E491="Adjustment Increase"),$F491,IF(OR($E491="Issue",$E491="Adjustment Decrease"),-$F491,0))),"")</f>
        <v/>
      </c>
      <c r="H491" s="28" t="n"/>
      <c r="I491" s="31">
        <f>IFERROR(IF($C491="","",$G491*IF($H491="",INDEX('Amenity Inventory'!$H$6:$H$205,MATCH($C491,'Amenity Inventory'!$A$6:$A$205,0)),$H491)),"")</f>
        <v/>
      </c>
      <c r="J491" s="27" t="n"/>
      <c r="K491" s="27" t="n"/>
      <c r="L491" s="27" t="n"/>
      <c r="M491" s="27" t="n"/>
      <c r="N491" s="35" t="n"/>
    </row>
    <row r="492">
      <c r="A492" s="27" t="n"/>
      <c r="B492" s="33" t="n"/>
      <c r="C492" s="27" t="n"/>
      <c r="D492" s="32">
        <f>IFERROR(IF($C492="","",INDEX('Amenity Inventory'!$C$6:$C$205,MATCH($C492,'Amenity Inventory'!$A$6:$A$205,0))),"Amenity ID Not Found")</f>
        <v/>
      </c>
      <c r="E492" s="27" t="n"/>
      <c r="F492" s="29" t="n"/>
      <c r="G492" s="30">
        <f>IFERROR(IF(OR($C492="",$F492="",$E492=""),"",IF(OR($E492="Receipt",$E492="Adjustment Increase"),$F492,IF(OR($E492="Issue",$E492="Adjustment Decrease"),-$F492,0))),"")</f>
        <v/>
      </c>
      <c r="H492" s="28" t="n"/>
      <c r="I492" s="31">
        <f>IFERROR(IF($C492="","",$G492*IF($H492="",INDEX('Amenity Inventory'!$H$6:$H$205,MATCH($C492,'Amenity Inventory'!$A$6:$A$205,0)),$H492)),"")</f>
        <v/>
      </c>
      <c r="J492" s="27" t="n"/>
      <c r="K492" s="27" t="n"/>
      <c r="L492" s="27" t="n"/>
      <c r="M492" s="27" t="n"/>
      <c r="N492" s="35" t="n"/>
    </row>
    <row r="493">
      <c r="A493" s="27" t="n"/>
      <c r="B493" s="33" t="n"/>
      <c r="C493" s="27" t="n"/>
      <c r="D493" s="32">
        <f>IFERROR(IF($C493="","",INDEX('Amenity Inventory'!$C$6:$C$205,MATCH($C493,'Amenity Inventory'!$A$6:$A$205,0))),"Amenity ID Not Found")</f>
        <v/>
      </c>
      <c r="E493" s="27" t="n"/>
      <c r="F493" s="29" t="n"/>
      <c r="G493" s="30">
        <f>IFERROR(IF(OR($C493="",$F493="",$E493=""),"",IF(OR($E493="Receipt",$E493="Adjustment Increase"),$F493,IF(OR($E493="Issue",$E493="Adjustment Decrease"),-$F493,0))),"")</f>
        <v/>
      </c>
      <c r="H493" s="28" t="n"/>
      <c r="I493" s="31">
        <f>IFERROR(IF($C493="","",$G493*IF($H493="",INDEX('Amenity Inventory'!$H$6:$H$205,MATCH($C493,'Amenity Inventory'!$A$6:$A$205,0)),$H493)),"")</f>
        <v/>
      </c>
      <c r="J493" s="27" t="n"/>
      <c r="K493" s="27" t="n"/>
      <c r="L493" s="27" t="n"/>
      <c r="M493" s="27" t="n"/>
      <c r="N493" s="35" t="n"/>
    </row>
    <row r="494">
      <c r="A494" s="27" t="n"/>
      <c r="B494" s="33" t="n"/>
      <c r="C494" s="27" t="n"/>
      <c r="D494" s="32">
        <f>IFERROR(IF($C494="","",INDEX('Amenity Inventory'!$C$6:$C$205,MATCH($C494,'Amenity Inventory'!$A$6:$A$205,0))),"Amenity ID Not Found")</f>
        <v/>
      </c>
      <c r="E494" s="27" t="n"/>
      <c r="F494" s="29" t="n"/>
      <c r="G494" s="30">
        <f>IFERROR(IF(OR($C494="",$F494="",$E494=""),"",IF(OR($E494="Receipt",$E494="Adjustment Increase"),$F494,IF(OR($E494="Issue",$E494="Adjustment Decrease"),-$F494,0))),"")</f>
        <v/>
      </c>
      <c r="H494" s="28" t="n"/>
      <c r="I494" s="31">
        <f>IFERROR(IF($C494="","",$G494*IF($H494="",INDEX('Amenity Inventory'!$H$6:$H$205,MATCH($C494,'Amenity Inventory'!$A$6:$A$205,0)),$H494)),"")</f>
        <v/>
      </c>
      <c r="J494" s="27" t="n"/>
      <c r="K494" s="27" t="n"/>
      <c r="L494" s="27" t="n"/>
      <c r="M494" s="27" t="n"/>
      <c r="N494" s="35" t="n"/>
    </row>
    <row r="495">
      <c r="A495" s="27" t="n"/>
      <c r="B495" s="33" t="n"/>
      <c r="C495" s="27" t="n"/>
      <c r="D495" s="32">
        <f>IFERROR(IF($C495="","",INDEX('Amenity Inventory'!$C$6:$C$205,MATCH($C495,'Amenity Inventory'!$A$6:$A$205,0))),"Amenity ID Not Found")</f>
        <v/>
      </c>
      <c r="E495" s="27" t="n"/>
      <c r="F495" s="29" t="n"/>
      <c r="G495" s="30">
        <f>IFERROR(IF(OR($C495="",$F495="",$E495=""),"",IF(OR($E495="Receipt",$E495="Adjustment Increase"),$F495,IF(OR($E495="Issue",$E495="Adjustment Decrease"),-$F495,0))),"")</f>
        <v/>
      </c>
      <c r="H495" s="28" t="n"/>
      <c r="I495" s="31">
        <f>IFERROR(IF($C495="","",$G495*IF($H495="",INDEX('Amenity Inventory'!$H$6:$H$205,MATCH($C495,'Amenity Inventory'!$A$6:$A$205,0)),$H495)),"")</f>
        <v/>
      </c>
      <c r="J495" s="27" t="n"/>
      <c r="K495" s="27" t="n"/>
      <c r="L495" s="27" t="n"/>
      <c r="M495" s="27" t="n"/>
      <c r="N495" s="35" t="n"/>
    </row>
    <row r="496">
      <c r="A496" s="27" t="n"/>
      <c r="B496" s="33" t="n"/>
      <c r="C496" s="27" t="n"/>
      <c r="D496" s="32">
        <f>IFERROR(IF($C496="","",INDEX('Amenity Inventory'!$C$6:$C$205,MATCH($C496,'Amenity Inventory'!$A$6:$A$205,0))),"Amenity ID Not Found")</f>
        <v/>
      </c>
      <c r="E496" s="27" t="n"/>
      <c r="F496" s="29" t="n"/>
      <c r="G496" s="30">
        <f>IFERROR(IF(OR($C496="",$F496="",$E496=""),"",IF(OR($E496="Receipt",$E496="Adjustment Increase"),$F496,IF(OR($E496="Issue",$E496="Adjustment Decrease"),-$F496,0))),"")</f>
        <v/>
      </c>
      <c r="H496" s="28" t="n"/>
      <c r="I496" s="31">
        <f>IFERROR(IF($C496="","",$G496*IF($H496="",INDEX('Amenity Inventory'!$H$6:$H$205,MATCH($C496,'Amenity Inventory'!$A$6:$A$205,0)),$H496)),"")</f>
        <v/>
      </c>
      <c r="J496" s="27" t="n"/>
      <c r="K496" s="27" t="n"/>
      <c r="L496" s="27" t="n"/>
      <c r="M496" s="27" t="n"/>
      <c r="N496" s="35" t="n"/>
    </row>
    <row r="497">
      <c r="A497" s="27" t="n"/>
      <c r="B497" s="33" t="n"/>
      <c r="C497" s="27" t="n"/>
      <c r="D497" s="32">
        <f>IFERROR(IF($C497="","",INDEX('Amenity Inventory'!$C$6:$C$205,MATCH($C497,'Amenity Inventory'!$A$6:$A$205,0))),"Amenity ID Not Found")</f>
        <v/>
      </c>
      <c r="E497" s="27" t="n"/>
      <c r="F497" s="29" t="n"/>
      <c r="G497" s="30">
        <f>IFERROR(IF(OR($C497="",$F497="",$E497=""),"",IF(OR($E497="Receipt",$E497="Adjustment Increase"),$F497,IF(OR($E497="Issue",$E497="Adjustment Decrease"),-$F497,0))),"")</f>
        <v/>
      </c>
      <c r="H497" s="28" t="n"/>
      <c r="I497" s="31">
        <f>IFERROR(IF($C497="","",$G497*IF($H497="",INDEX('Amenity Inventory'!$H$6:$H$205,MATCH($C497,'Amenity Inventory'!$A$6:$A$205,0)),$H497)),"")</f>
        <v/>
      </c>
      <c r="J497" s="27" t="n"/>
      <c r="K497" s="27" t="n"/>
      <c r="L497" s="27" t="n"/>
      <c r="M497" s="27" t="n"/>
      <c r="N497" s="35" t="n"/>
    </row>
    <row r="498">
      <c r="A498" s="27" t="n"/>
      <c r="B498" s="33" t="n"/>
      <c r="C498" s="27" t="n"/>
      <c r="D498" s="32">
        <f>IFERROR(IF($C498="","",INDEX('Amenity Inventory'!$C$6:$C$205,MATCH($C498,'Amenity Inventory'!$A$6:$A$205,0))),"Amenity ID Not Found")</f>
        <v/>
      </c>
      <c r="E498" s="27" t="n"/>
      <c r="F498" s="29" t="n"/>
      <c r="G498" s="30">
        <f>IFERROR(IF(OR($C498="",$F498="",$E498=""),"",IF(OR($E498="Receipt",$E498="Adjustment Increase"),$F498,IF(OR($E498="Issue",$E498="Adjustment Decrease"),-$F498,0))),"")</f>
        <v/>
      </c>
      <c r="H498" s="28" t="n"/>
      <c r="I498" s="31">
        <f>IFERROR(IF($C498="","",$G498*IF($H498="",INDEX('Amenity Inventory'!$H$6:$H$205,MATCH($C498,'Amenity Inventory'!$A$6:$A$205,0)),$H498)),"")</f>
        <v/>
      </c>
      <c r="J498" s="27" t="n"/>
      <c r="K498" s="27" t="n"/>
      <c r="L498" s="27" t="n"/>
      <c r="M498" s="27" t="n"/>
      <c r="N498" s="35" t="n"/>
    </row>
    <row r="499">
      <c r="A499" s="27" t="n"/>
      <c r="B499" s="33" t="n"/>
      <c r="C499" s="27" t="n"/>
      <c r="D499" s="32">
        <f>IFERROR(IF($C499="","",INDEX('Amenity Inventory'!$C$6:$C$205,MATCH($C499,'Amenity Inventory'!$A$6:$A$205,0))),"Amenity ID Not Found")</f>
        <v/>
      </c>
      <c r="E499" s="27" t="n"/>
      <c r="F499" s="29" t="n"/>
      <c r="G499" s="30">
        <f>IFERROR(IF(OR($C499="",$F499="",$E499=""),"",IF(OR($E499="Receipt",$E499="Adjustment Increase"),$F499,IF(OR($E499="Issue",$E499="Adjustment Decrease"),-$F499,0))),"")</f>
        <v/>
      </c>
      <c r="H499" s="28" t="n"/>
      <c r="I499" s="31">
        <f>IFERROR(IF($C499="","",$G499*IF($H499="",INDEX('Amenity Inventory'!$H$6:$H$205,MATCH($C499,'Amenity Inventory'!$A$6:$A$205,0)),$H499)),"")</f>
        <v/>
      </c>
      <c r="J499" s="27" t="n"/>
      <c r="K499" s="27" t="n"/>
      <c r="L499" s="27" t="n"/>
      <c r="M499" s="27" t="n"/>
      <c r="N499" s="35" t="n"/>
    </row>
    <row r="500">
      <c r="A500" s="27" t="n"/>
      <c r="B500" s="33" t="n"/>
      <c r="C500" s="27" t="n"/>
      <c r="D500" s="32">
        <f>IFERROR(IF($C500="","",INDEX('Amenity Inventory'!$C$6:$C$205,MATCH($C500,'Amenity Inventory'!$A$6:$A$205,0))),"Amenity ID Not Found")</f>
        <v/>
      </c>
      <c r="E500" s="27" t="n"/>
      <c r="F500" s="29" t="n"/>
      <c r="G500" s="30">
        <f>IFERROR(IF(OR($C500="",$F500="",$E500=""),"",IF(OR($E500="Receipt",$E500="Adjustment Increase"),$F500,IF(OR($E500="Issue",$E500="Adjustment Decrease"),-$F500,0))),"")</f>
        <v/>
      </c>
      <c r="H500" s="28" t="n"/>
      <c r="I500" s="31">
        <f>IFERROR(IF($C500="","",$G500*IF($H500="",INDEX('Amenity Inventory'!$H$6:$H$205,MATCH($C500,'Amenity Inventory'!$A$6:$A$205,0)),$H500)),"")</f>
        <v/>
      </c>
      <c r="J500" s="27" t="n"/>
      <c r="K500" s="27" t="n"/>
      <c r="L500" s="27" t="n"/>
      <c r="M500" s="27" t="n"/>
      <c r="N500" s="35" t="n"/>
    </row>
    <row r="501">
      <c r="A501" s="27" t="n"/>
      <c r="B501" s="33" t="n"/>
      <c r="C501" s="27" t="n"/>
      <c r="D501" s="32">
        <f>IFERROR(IF($C501="","",INDEX('Amenity Inventory'!$C$6:$C$205,MATCH($C501,'Amenity Inventory'!$A$6:$A$205,0))),"Amenity ID Not Found")</f>
        <v/>
      </c>
      <c r="E501" s="27" t="n"/>
      <c r="F501" s="29" t="n"/>
      <c r="G501" s="30">
        <f>IFERROR(IF(OR($C501="",$F501="",$E501=""),"",IF(OR($E501="Receipt",$E501="Adjustment Increase"),$F501,IF(OR($E501="Issue",$E501="Adjustment Decrease"),-$F501,0))),"")</f>
        <v/>
      </c>
      <c r="H501" s="28" t="n"/>
      <c r="I501" s="31">
        <f>IFERROR(IF($C501="","",$G501*IF($H501="",INDEX('Amenity Inventory'!$H$6:$H$205,MATCH($C501,'Amenity Inventory'!$A$6:$A$205,0)),$H501)),"")</f>
        <v/>
      </c>
      <c r="J501" s="27" t="n"/>
      <c r="K501" s="27" t="n"/>
      <c r="L501" s="27" t="n"/>
      <c r="M501" s="27" t="n"/>
      <c r="N501" s="35" t="n"/>
    </row>
    <row r="502">
      <c r="A502" s="27" t="n"/>
      <c r="B502" s="33" t="n"/>
      <c r="C502" s="27" t="n"/>
      <c r="D502" s="32">
        <f>IFERROR(IF($C502="","",INDEX('Amenity Inventory'!$C$6:$C$205,MATCH($C502,'Amenity Inventory'!$A$6:$A$205,0))),"Amenity ID Not Found")</f>
        <v/>
      </c>
      <c r="E502" s="27" t="n"/>
      <c r="F502" s="29" t="n"/>
      <c r="G502" s="30">
        <f>IFERROR(IF(OR($C502="",$F502="",$E502=""),"",IF(OR($E502="Receipt",$E502="Adjustment Increase"),$F502,IF(OR($E502="Issue",$E502="Adjustment Decrease"),-$F502,0))),"")</f>
        <v/>
      </c>
      <c r="H502" s="28" t="n"/>
      <c r="I502" s="31">
        <f>IFERROR(IF($C502="","",$G502*IF($H502="",INDEX('Amenity Inventory'!$H$6:$H$205,MATCH($C502,'Amenity Inventory'!$A$6:$A$205,0)),$H502)),"")</f>
        <v/>
      </c>
      <c r="J502" s="27" t="n"/>
      <c r="K502" s="27" t="n"/>
      <c r="L502" s="27" t="n"/>
      <c r="M502" s="27" t="n"/>
      <c r="N502" s="35" t="n"/>
    </row>
    <row r="503">
      <c r="A503" s="27" t="n"/>
      <c r="B503" s="33" t="n"/>
      <c r="C503" s="27" t="n"/>
      <c r="D503" s="32">
        <f>IFERROR(IF($C503="","",INDEX('Amenity Inventory'!$C$6:$C$205,MATCH($C503,'Amenity Inventory'!$A$6:$A$205,0))),"Amenity ID Not Found")</f>
        <v/>
      </c>
      <c r="E503" s="27" t="n"/>
      <c r="F503" s="29" t="n"/>
      <c r="G503" s="30">
        <f>IFERROR(IF(OR($C503="",$F503="",$E503=""),"",IF(OR($E503="Receipt",$E503="Adjustment Increase"),$F503,IF(OR($E503="Issue",$E503="Adjustment Decrease"),-$F503,0))),"")</f>
        <v/>
      </c>
      <c r="H503" s="28" t="n"/>
      <c r="I503" s="31">
        <f>IFERROR(IF($C503="","",$G503*IF($H503="",INDEX('Amenity Inventory'!$H$6:$H$205,MATCH($C503,'Amenity Inventory'!$A$6:$A$205,0)),$H503)),"")</f>
        <v/>
      </c>
      <c r="J503" s="27" t="n"/>
      <c r="K503" s="27" t="n"/>
      <c r="L503" s="27" t="n"/>
      <c r="M503" s="27" t="n"/>
      <c r="N503" s="35" t="n"/>
    </row>
    <row r="504">
      <c r="A504" s="27" t="n"/>
      <c r="B504" s="33" t="n"/>
      <c r="C504" s="27" t="n"/>
      <c r="D504" s="32">
        <f>IFERROR(IF($C504="","",INDEX('Amenity Inventory'!$C$6:$C$205,MATCH($C504,'Amenity Inventory'!$A$6:$A$205,0))),"Amenity ID Not Found")</f>
        <v/>
      </c>
      <c r="E504" s="27" t="n"/>
      <c r="F504" s="29" t="n"/>
      <c r="G504" s="30">
        <f>IFERROR(IF(OR($C504="",$F504="",$E504=""),"",IF(OR($E504="Receipt",$E504="Adjustment Increase"),$F504,IF(OR($E504="Issue",$E504="Adjustment Decrease"),-$F504,0))),"")</f>
        <v/>
      </c>
      <c r="H504" s="28" t="n"/>
      <c r="I504" s="31">
        <f>IFERROR(IF($C504="","",$G504*IF($H504="",INDEX('Amenity Inventory'!$H$6:$H$205,MATCH($C504,'Amenity Inventory'!$A$6:$A$205,0)),$H504)),"")</f>
        <v/>
      </c>
      <c r="J504" s="27" t="n"/>
      <c r="K504" s="27" t="n"/>
      <c r="L504" s="27" t="n"/>
      <c r="M504" s="27" t="n"/>
      <c r="N504" s="35" t="n"/>
    </row>
    <row r="505">
      <c r="A505" s="27" t="n"/>
      <c r="B505" s="33" t="n"/>
      <c r="C505" s="27" t="n"/>
      <c r="D505" s="32">
        <f>IFERROR(IF($C505="","",INDEX('Amenity Inventory'!$C$6:$C$205,MATCH($C505,'Amenity Inventory'!$A$6:$A$205,0))),"Amenity ID Not Found")</f>
        <v/>
      </c>
      <c r="E505" s="27" t="n"/>
      <c r="F505" s="29" t="n"/>
      <c r="G505" s="30">
        <f>IFERROR(IF(OR($C505="",$F505="",$E505=""),"",IF(OR($E505="Receipt",$E505="Adjustment Increase"),$F505,IF(OR($E505="Issue",$E505="Adjustment Decrease"),-$F505,0))),"")</f>
        <v/>
      </c>
      <c r="H505" s="28" t="n"/>
      <c r="I505" s="31">
        <f>IFERROR(IF($C505="","",$G505*IF($H505="",INDEX('Amenity Inventory'!$H$6:$H$205,MATCH($C505,'Amenity Inventory'!$A$6:$A$205,0)),$H505)),"")</f>
        <v/>
      </c>
      <c r="J505" s="27" t="n"/>
      <c r="K505" s="27" t="n"/>
      <c r="L505" s="27" t="n"/>
      <c r="M505" s="27" t="n"/>
      <c r="N505" s="35" t="n"/>
    </row>
  </sheetData>
  <autoFilter ref="A5:N505"/>
  <mergeCells count="2">
    <mergeCell ref="A2:N2"/>
    <mergeCell ref="A1:N1"/>
  </mergeCells>
  <conditionalFormatting sqref="A6:A505">
    <cfRule type="expression" priority="1" dxfId="0">
      <formula>AND(A6&lt;&gt;"",COUNTIF($A$6:$A$505,A6)&gt;1)</formula>
    </cfRule>
  </conditionalFormatting>
  <conditionalFormatting sqref="D6:D505">
    <cfRule type="expression" priority="2" dxfId="0">
      <formula>D6="Amenity ID Not Found"</formula>
    </cfRule>
  </conditionalFormatting>
  <conditionalFormatting sqref="L6:L505">
    <cfRule type="expression" priority="3" dxfId="2">
      <formula>AND($E6="Receipt",$C6&lt;&gt;"",$L6="")</formula>
    </cfRule>
  </conditionalFormatting>
  <conditionalFormatting sqref="B6:B505">
    <cfRule type="expression" priority="4" dxfId="1">
      <formula>AND(B6&lt;&gt;"",B6&gt;TODAY())</formula>
    </cfRule>
  </conditionalFormatting>
  <conditionalFormatting sqref="F6:F505">
    <cfRule type="cellIs" priority="5" operator="greaterThan" dxfId="2">
      <formula>500</formula>
    </cfRule>
  </conditionalFormatting>
  <conditionalFormatting sqref="N6:N505">
    <cfRule type="expression" priority="6" dxfId="2">
      <formula>AND(OR($E6="Adjustment Increase",$E6="Adjustment Decrease"),$N6="")</formula>
    </cfRule>
  </conditionalFormatting>
  <dataValidations count="7">
    <dataValidation sqref="B6:B505" showDropDown="0" showInputMessage="0" showErrorMessage="0" allowBlank="0" type="date" operator="between">
      <formula1>DATE(2020,1,1)</formula1>
      <formula2>DATE(2035,12,31)</formula2>
    </dataValidation>
    <dataValidation sqref="C6:C505" showDropDown="0" showInputMessage="0" showErrorMessage="0" allowBlank="0" type="list">
      <formula1>'Amenity Inventory'!$A$6:$A$205</formula1>
    </dataValidation>
    <dataValidation sqref="E6:E505" showDropDown="0" showInputMessage="1" showErrorMessage="0" allowBlank="0" errorTitle="Movement Type Guidance" error="Use Receipt for delivered stock, Issue for stock released to operations, and an Adjustment type only for a documented correction or physical-count variance." promptTitle="Movement Type Guidance" prompt="Use Receipt for delivered stock, Issue for stock released to operations, and an Adjustment type only for a documented correction or physical-count variance." type="list">
      <formula1>'Instructions'!$J$3:$J$6</formula1>
    </dataValidation>
    <dataValidation sqref="F6:F505" showDropDown="0" showInputMessage="0" showErrorMessage="0" allowBlank="0" type="decimal" operator="greaterThan">
      <formula1>0</formula1>
    </dataValidation>
    <dataValidation sqref="H6:H505" showDropDown="0" showInputMessage="0" showErrorMessage="0" allowBlank="0" type="decimal" operator="greaterThanOrEqual">
      <formula1>0</formula1>
    </dataValidation>
    <dataValidation sqref="J6:J505" showDropDown="0" showInputMessage="0" showErrorMessage="0" allowBlank="0" type="list">
      <formula1>'Instructions'!$K$3:$K$10</formula1>
    </dataValidation>
    <dataValidation sqref="K6:K505" showDropDown="0" showInputMessage="0" showErrorMessage="0" allowBlank="0" type="list">
      <formula1>'Instructions'!$L$3:$L$12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32"/>
  <sheetViews>
    <sheetView showGridLines="0" zoomScale="70" zoomScaleNormal="7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5" customWidth="1" min="1" max="1"/>
    <col width="4" customWidth="1" min="2" max="2"/>
    <col width="4" customWidth="1" min="3" max="3"/>
    <col width="4" customWidth="1" min="4" max="4"/>
    <col width="4" customWidth="1" min="5" max="5"/>
    <col width="4" customWidth="1" min="6" max="6"/>
    <col width="27" customWidth="1" min="8" max="8"/>
    <col width="20" customWidth="1" min="9" max="9"/>
    <col width="25" customWidth="1" min="10" max="10"/>
    <col width="24" customWidth="1" min="11" max="11"/>
    <col width="31" customWidth="1" min="12" max="12"/>
    <col width="16" customWidth="1" min="13" max="13"/>
  </cols>
  <sheetData>
    <row r="1" ht="22" customHeight="1">
      <c r="A1" s="1" t="inlineStr">
        <is>
          <t>Hotel Amenity Inventory Workbook Instructions</t>
        </is>
      </c>
      <c r="B1" s="41" t="n"/>
      <c r="C1" s="41" t="n"/>
      <c r="D1" s="41" t="n"/>
      <c r="E1" s="41" t="n"/>
      <c r="F1" s="42" t="n"/>
    </row>
    <row r="2" ht="22" customHeight="1">
      <c r="H2" s="16" t="inlineStr">
        <is>
          <t>Categories</t>
        </is>
      </c>
      <c r="I2" s="16" t="inlineStr">
        <is>
          <t>Units of Measure</t>
        </is>
      </c>
      <c r="J2" s="16" t="inlineStr">
        <is>
          <t>Movement Types</t>
        </is>
      </c>
      <c r="K2" s="16" t="inlineStr">
        <is>
          <t>Departments</t>
        </is>
      </c>
      <c r="L2" s="16" t="inlineStr">
        <is>
          <t>Storage Locations</t>
        </is>
      </c>
      <c r="M2" s="16" t="inlineStr">
        <is>
          <t>Yes/No Values</t>
        </is>
      </c>
    </row>
    <row r="3" ht="22" customHeight="1">
      <c r="A3" s="5" t="inlineStr">
        <is>
          <t>Workbook Purpose</t>
        </is>
      </c>
      <c r="H3" s="22" t="inlineStr">
        <is>
          <t>Guest Room Toiletries</t>
        </is>
      </c>
      <c r="I3" s="22" t="inlineStr">
        <is>
          <t>Each</t>
        </is>
      </c>
      <c r="J3" s="22" t="inlineStr">
        <is>
          <t>Receipt</t>
        </is>
      </c>
      <c r="K3" s="22" t="inlineStr">
        <is>
          <t>Housekeeping</t>
        </is>
      </c>
      <c r="L3" s="22" t="inlineStr">
        <is>
          <t>Housekeeping Main Storeroom</t>
        </is>
      </c>
      <c r="M3" s="22" t="inlineStr">
        <is>
          <t>Yes</t>
        </is>
      </c>
    </row>
    <row r="4" ht="38" customHeight="1">
      <c r="A4" s="36" t="inlineStr">
        <is>
          <t>Use this workbook to maintain amenity master data, record stock activity, identify replenishment needs, estimate inventory value, and monitor physical-count timing.</t>
        </is>
      </c>
      <c r="H4" s="19" t="inlineStr">
        <is>
          <t>In-Room Beverage</t>
        </is>
      </c>
      <c r="I4" s="19" t="inlineStr">
        <is>
          <t>Box</t>
        </is>
      </c>
      <c r="J4" s="19" t="inlineStr">
        <is>
          <t>Issue</t>
        </is>
      </c>
      <c r="K4" s="19" t="inlineStr">
        <is>
          <t>Front Desk</t>
        </is>
      </c>
      <c r="L4" s="19" t="inlineStr">
        <is>
          <t>Floor 2 Linen Room</t>
        </is>
      </c>
      <c r="M4" s="19" t="inlineStr">
        <is>
          <t>No</t>
        </is>
      </c>
    </row>
    <row r="5" ht="22" customHeight="1">
      <c r="H5" s="22" t="inlineStr">
        <is>
          <t>Guest Room Supplies</t>
        </is>
      </c>
      <c r="I5" s="22" t="inlineStr">
        <is>
          <t>Case</t>
        </is>
      </c>
      <c r="J5" s="22" t="inlineStr">
        <is>
          <t>Adjustment Increase</t>
        </is>
      </c>
      <c r="K5" s="22" t="inlineStr">
        <is>
          <t>Food and Beverage</t>
        </is>
      </c>
      <c r="L5" s="22" t="inlineStr">
        <is>
          <t>Floor 3 Linen Room</t>
        </is>
      </c>
    </row>
    <row r="6" ht="22" customHeight="1">
      <c r="A6" s="5" t="inlineStr">
        <is>
          <t>Recommended Workflow</t>
        </is>
      </c>
      <c r="H6" s="19" t="inlineStr">
        <is>
          <t>Housekeeping</t>
        </is>
      </c>
      <c r="I6" s="19" t="inlineStr">
        <is>
          <t>Pack</t>
        </is>
      </c>
      <c r="J6" s="19" t="inlineStr">
        <is>
          <t>Adjustment Decrease</t>
        </is>
      </c>
      <c r="K6" s="19" t="inlineStr">
        <is>
          <t>Meetings and Events</t>
        </is>
      </c>
      <c r="L6" s="19" t="inlineStr">
        <is>
          <t>Front Desk Back Office</t>
        </is>
      </c>
    </row>
    <row r="7" ht="22" customHeight="1">
      <c r="A7" s="36" t="inlineStr">
        <is>
          <t>1. Review the editable assumptions on Dashboard.</t>
        </is>
      </c>
      <c r="H7" s="22" t="inlineStr">
        <is>
          <t>Front Desk</t>
        </is>
      </c>
      <c r="I7" s="22" t="inlineStr">
        <is>
          <t>Bottle</t>
        </is>
      </c>
      <c r="K7" s="22" t="inlineStr">
        <is>
          <t>Pool and Recreation</t>
        </is>
      </c>
      <c r="L7" s="22" t="inlineStr">
        <is>
          <t>Breakfast Storage</t>
        </is>
      </c>
    </row>
    <row r="8" ht="22" customHeight="1">
      <c r="A8" s="36" t="inlineStr">
        <is>
          <t>2. Add or update each amenity on Amenity Inventory.</t>
        </is>
      </c>
      <c r="H8" s="19" t="inlineStr">
        <is>
          <t>Pool and Recreation</t>
        </is>
      </c>
      <c r="I8" s="19" t="inlineStr">
        <is>
          <t>Roll</t>
        </is>
      </c>
      <c r="K8" s="19" t="inlineStr">
        <is>
          <t>Engineering</t>
        </is>
      </c>
      <c r="L8" s="19" t="inlineStr">
        <is>
          <t>Pool Linen Room</t>
        </is>
      </c>
    </row>
    <row r="9" ht="22" customHeight="1">
      <c r="A9" s="36" t="inlineStr">
        <is>
          <t>3. Enter a unique Amenity ID for every item.</t>
        </is>
      </c>
      <c r="H9" s="22" t="inlineStr">
        <is>
          <t>Public Areas</t>
        </is>
      </c>
      <c r="I9" s="22" t="inlineStr">
        <is>
          <t>Set</t>
        </is>
      </c>
      <c r="K9" s="22" t="inlineStr">
        <is>
          <t>Purchasing</t>
        </is>
      </c>
      <c r="L9" s="22" t="inlineStr">
        <is>
          <t>Banquet Beverage Storage</t>
        </is>
      </c>
    </row>
    <row r="10" ht="22" customHeight="1">
      <c r="A10" s="36" t="inlineStr">
        <is>
          <t>4. Record delivered stock as a Receipt on Stock Movements.</t>
        </is>
      </c>
      <c r="H10" s="19" t="inlineStr">
        <is>
          <t>Meetings and Events</t>
        </is>
      </c>
      <c r="I10" s="19" t="inlineStr">
        <is>
          <t>Gallon</t>
        </is>
      </c>
      <c r="K10" s="19" t="inlineStr">
        <is>
          <t>Other</t>
        </is>
      </c>
      <c r="L10" s="19" t="inlineStr">
        <is>
          <t>Engineering Storage</t>
        </is>
      </c>
    </row>
    <row r="11" ht="22" customHeight="1">
      <c r="A11" s="36" t="inlineStr">
        <is>
          <t>5. Record stock released to operations as an Issue.</t>
        </is>
      </c>
      <c r="H11" s="22" t="inlineStr">
        <is>
          <t>Other</t>
        </is>
      </c>
      <c r="L11" s="22" t="inlineStr">
        <is>
          <t>Receiving Area</t>
        </is>
      </c>
    </row>
    <row r="12" ht="38" customHeight="1">
      <c r="A12" s="36" t="inlineStr">
        <is>
          <t>6. After a physical count, enter an Adjustment Increase or Adjustment Decrease for the difference between the counted quantity and calculated quantity.</t>
        </is>
      </c>
      <c r="L12" s="19" t="inlineStr">
        <is>
          <t>Other</t>
        </is>
      </c>
    </row>
    <row r="13" ht="22" customHeight="1">
      <c r="A13" s="36" t="inlineStr">
        <is>
          <t>7. Enter the completed count date in Last Physical Count.</t>
        </is>
      </c>
    </row>
    <row r="14" ht="22" customHeight="1">
      <c r="A14" s="36" t="inlineStr">
        <is>
          <t>8. Review the Dashboard replenishment list before placing an order.</t>
        </is>
      </c>
    </row>
    <row r="15" ht="22" customHeight="1">
      <c r="A15" s="36" t="inlineStr">
        <is>
          <t>9. Replace or delete the sample records before production use.</t>
        </is>
      </c>
    </row>
    <row r="16" ht="22" customHeight="1"/>
    <row r="17" ht="22" customHeight="1">
      <c r="A17" s="5" t="inlineStr">
        <is>
          <t>Quantity Guidance</t>
        </is>
      </c>
    </row>
    <row r="18" ht="22" customHeight="1">
      <c r="A18" s="36" t="inlineStr">
        <is>
          <t>• Enter movement quantities as positive numbers.</t>
        </is>
      </c>
    </row>
    <row r="19" ht="22" customHeight="1">
      <c r="A19" s="36" t="inlineStr">
        <is>
          <t>• The workbook assigns positive or negative direction based on Movement Type.</t>
        </is>
      </c>
    </row>
    <row r="20" ht="22" customHeight="1">
      <c r="A20" s="36" t="inlineStr">
        <is>
          <t>• Opening Quantity is the stock balance before the entered movement history begins.</t>
        </is>
      </c>
    </row>
    <row r="21" ht="22" customHeight="1">
      <c r="A21" s="36" t="inlineStr">
        <is>
          <t>• Do not enter the same receipt or issue more than once.</t>
        </is>
      </c>
    </row>
    <row r="22" ht="22" customHeight="1">
      <c r="A22" s="36" t="inlineStr">
        <is>
          <t>• Reorder Quantity is a planning recommendation and does not create a purchase order.</t>
        </is>
      </c>
    </row>
    <row r="23" ht="22" customHeight="1"/>
    <row r="24" ht="22" customHeight="1">
      <c r="A24" s="5" t="inlineStr">
        <is>
          <t>Color Key</t>
        </is>
      </c>
    </row>
    <row r="25" ht="22" customHeight="1">
      <c r="A25" s="9" t="inlineStr">
        <is>
          <t>Yellow: user input</t>
        </is>
      </c>
    </row>
    <row r="26" ht="22" customHeight="1">
      <c r="A26" s="37" t="inlineStr">
        <is>
          <t>Light blue or gray: calculated field</t>
        </is>
      </c>
    </row>
    <row r="27" ht="22" customHeight="1">
      <c r="A27" s="38" t="inlineStr">
        <is>
          <t>Red: urgent exception or invalid condition</t>
        </is>
      </c>
    </row>
    <row r="28" ht="22" customHeight="1">
      <c r="A28" s="39" t="inlineStr">
        <is>
          <t>Amber: review soon</t>
        </is>
      </c>
    </row>
    <row r="29" ht="22" customHeight="1">
      <c r="A29" s="40" t="inlineStr">
        <is>
          <t>Green: acceptable inventory position</t>
        </is>
      </c>
    </row>
    <row r="30" ht="22" customHeight="1"/>
    <row r="31" ht="22" customHeight="1">
      <c r="A31" s="5" t="inlineStr">
        <is>
          <t>Count Guidance</t>
        </is>
      </c>
    </row>
    <row r="32" ht="42" customHeight="1">
      <c r="A32" s="36" t="inlineStr">
        <is>
          <t>For a physical count, compare the actual count with Calculated On Hand. Record only the difference as an adjustment, add a short explanation, and update Last Physical Count.</t>
        </is>
      </c>
    </row>
    <row r="33" ht="22" customHeight="1"/>
  </sheetData>
  <mergeCells count="1">
    <mergeCell ref="A1:F1"/>
  </mergeCell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2026-09-06T00:05:39Z</dcterms:created>
  <dcterms:modified xmlns:dcterms="http://purl.org/dc/terms/" xmlns:xsi="http://www.w3.org/2001/XMLSchema-instance" xsi:type="dcterms:W3CDTF">2026-09-06T00:05:41+00:00Z</dcterms:modified>
</cp:coreProperties>
</file>