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R Ledger" sheetId="2" state="visible" r:id="rId2"/>
    <sheet xmlns:r="http://schemas.openxmlformats.org/officeDocument/2006/relationships" name="Customer Accoun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'AR Ledger'!$A$4:$Z$154</definedName>
    <definedName name="_xlnm._FilterDatabase" localSheetId="2" hidden="1">'Customer Accounts'!$A$4:$Q$104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$#,##0.00"/>
    <numFmt numFmtId="166" formatCode="0.0%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7324D"/>
      <sz val="11"/>
    </font>
    <font>
      <name val="Calibri"/>
      <color rgb="0017324D"/>
      <sz val="10"/>
    </font>
    <font>
      <name val="Calibri"/>
      <b val="1"/>
      <color rgb="0017324D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b val="1"/>
      <color rgb="00C73939"/>
      <sz val="10"/>
    </font>
  </fonts>
  <fills count="12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DCEAF2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F4C95D"/>
      </patternFill>
    </fill>
    <fill>
      <patternFill patternType="solid">
        <fgColor rgb="00ED8B3A"/>
      </patternFill>
    </fill>
    <fill>
      <patternFill patternType="solid">
        <fgColor rgb="00F4CCCC"/>
      </patternFill>
    </fill>
    <fill>
      <patternFill patternType="solid">
        <fgColor rgb="00FFFFFF"/>
      </patternFill>
    </fill>
    <fill>
      <patternFill patternType="solid">
        <fgColor rgb="00E7EDF2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3" borderId="1" pivotButton="0" quotePrefix="0" xfId="0"/>
    <xf numFmtId="164" fontId="0" fillId="4" borderId="1" applyProtection="1" pivotButton="0" quotePrefix="0" xfId="0">
      <protection locked="0" hidden="0"/>
    </xf>
    <xf numFmtId="1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0" fontId="5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6" fillId="2" borderId="0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0" fillId="7" borderId="1" pivotButton="0" quotePrefix="0" xfId="0"/>
    <xf numFmtId="165" fontId="0" fillId="7" borderId="1" pivotButton="0" quotePrefix="0" xfId="0"/>
    <xf numFmtId="166" fontId="0" fillId="7" borderId="1" pivotButton="0" quotePrefix="0" xfId="0"/>
    <xf numFmtId="0" fontId="0" fillId="8" borderId="1" pivotButton="0" quotePrefix="0" xfId="0"/>
    <xf numFmtId="165" fontId="0" fillId="8" borderId="1" pivotButton="0" quotePrefix="0" xfId="0"/>
    <xf numFmtId="166" fontId="0" fillId="8" borderId="1" pivotButton="0" quotePrefix="0" xfId="0"/>
    <xf numFmtId="0" fontId="0" fillId="9" borderId="1" pivotButton="0" quotePrefix="0" xfId="0"/>
    <xf numFmtId="165" fontId="0" fillId="9" borderId="1" pivotButton="0" quotePrefix="0" xfId="0"/>
    <xf numFmtId="166" fontId="0" fillId="9" borderId="1" pivotButton="0" quotePrefix="0" xfId="0"/>
    <xf numFmtId="0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0" fillId="6" borderId="1" pivotButton="0" quotePrefix="0" xfId="0"/>
    <xf numFmtId="165" fontId="0" fillId="6" borderId="1" pivotButton="0" quotePrefix="0" xfId="0"/>
    <xf numFmtId="0" fontId="0" fillId="10" borderId="1" pivotButton="0" quotePrefix="0" xfId="0"/>
    <xf numFmtId="165" fontId="0" fillId="10" borderId="1" pivotButton="0" quotePrefix="0" xfId="0"/>
    <xf numFmtId="0" fontId="7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4" borderId="1" applyAlignment="1" applyProtection="1" pivotButton="0" quotePrefix="0" xfId="0">
      <alignment horizontal="left" vertical="center" wrapText="1"/>
      <protection locked="0" hidden="0"/>
    </xf>
    <xf numFmtId="0" fontId="0" fillId="11" borderId="1" applyAlignment="1" pivotButton="0" quotePrefix="0" xfId="0">
      <alignment horizontal="left" vertical="center" wrapText="1"/>
    </xf>
    <xf numFmtId="164" fontId="0" fillId="4" borderId="1" applyAlignment="1" applyProtection="1" pivotButton="0" quotePrefix="0" xfId="0">
      <alignment horizontal="left" vertical="center" wrapText="1"/>
      <protection locked="0" hidden="0"/>
    </xf>
    <xf numFmtId="165" fontId="0" fillId="4" borderId="1" applyAlignment="1" applyProtection="1" pivotButton="0" quotePrefix="0" xfId="0">
      <alignment horizontal="left" vertical="center" wrapText="1"/>
      <protection locked="0" hidden="0"/>
    </xf>
    <xf numFmtId="165" fontId="0" fillId="11" borderId="1" applyAlignment="1" pivotButton="0" quotePrefix="0" xfId="0">
      <alignment horizontal="left" vertical="center" wrapText="1"/>
    </xf>
    <xf numFmtId="1" fontId="0" fillId="11" borderId="1" applyAlignment="1" pivotButton="0" quotePrefix="0" xfId="0">
      <alignment horizontal="left" vertical="center" wrapText="1"/>
    </xf>
    <xf numFmtId="0" fontId="0" fillId="10" borderId="1" applyAlignment="1" applyProtection="1" pivotButton="0" quotePrefix="0" xfId="0">
      <alignment horizontal="left" vertical="center" wrapText="1"/>
      <protection locked="0" hidden="0"/>
    </xf>
    <xf numFmtId="164" fontId="0" fillId="10" borderId="1" applyAlignment="1" applyProtection="1" pivotButton="0" quotePrefix="0" xfId="0">
      <alignment horizontal="left" vertical="center" wrapText="1"/>
      <protection locked="0" hidden="0"/>
    </xf>
    <xf numFmtId="165" fontId="0" fillId="10" borderId="1" applyAlignment="1" applyProtection="1" pivotButton="0" quotePrefix="0" xfId="0">
      <alignment horizontal="left" vertical="center" wrapText="1"/>
      <protection locked="0" hidden="0"/>
    </xf>
    <xf numFmtId="0" fontId="3" fillId="0" borderId="0" pivotButton="0" quotePrefix="0" xfId="0"/>
    <xf numFmtId="0" fontId="6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4" fillId="10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4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165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165" fontId="0" fillId="3" borderId="1" pivotButton="0" quotePrefix="0" xfId="0"/>
    <xf numFmtId="166" fontId="0" fillId="3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5" fontId="0" fillId="7" borderId="1" pivotButton="0" quotePrefix="0" xfId="0"/>
    <xf numFmtId="166" fontId="0" fillId="7" borderId="1" pivotButton="0" quotePrefix="0" xfId="0"/>
    <xf numFmtId="165" fontId="0" fillId="8" borderId="1" pivotButton="0" quotePrefix="0" xfId="0"/>
    <xf numFmtId="166" fontId="0" fillId="8" borderId="1" pivotButton="0" quotePrefix="0" xfId="0"/>
    <xf numFmtId="165" fontId="0" fillId="9" borderId="1" pivotButton="0" quotePrefix="0" xfId="0"/>
    <xf numFmtId="166" fontId="0" fillId="9" borderId="1" pivotButton="0" quotePrefix="0" xfId="0"/>
    <xf numFmtId="165" fontId="4" fillId="0" borderId="1" pivotButton="0" quotePrefix="0" xfId="0"/>
    <xf numFmtId="166" fontId="4" fillId="0" borderId="1" pivotButton="0" quotePrefix="0" xfId="0"/>
    <xf numFmtId="165" fontId="0" fillId="6" borderId="1" pivotButton="0" quotePrefix="0" xfId="0"/>
    <xf numFmtId="165" fontId="0" fillId="10" borderId="1" pivotButton="0" quotePrefix="0" xfId="0"/>
    <xf numFmtId="164" fontId="0" fillId="4" borderId="1" applyAlignment="1" applyProtection="1" pivotButton="0" quotePrefix="0" xfId="0">
      <alignment horizontal="left" vertical="center" wrapText="1"/>
      <protection locked="0" hidden="0"/>
    </xf>
    <xf numFmtId="165" fontId="0" fillId="4" borderId="1" applyAlignment="1" applyProtection="1" pivotButton="0" quotePrefix="0" xfId="0">
      <alignment horizontal="left" vertical="center" wrapText="1"/>
      <protection locked="0" hidden="0"/>
    </xf>
    <xf numFmtId="165" fontId="0" fillId="11" borderId="1" applyAlignment="1" pivotButton="0" quotePrefix="0" xfId="0">
      <alignment horizontal="left" vertical="center" wrapText="1"/>
    </xf>
    <xf numFmtId="164" fontId="0" fillId="10" borderId="1" applyAlignment="1" applyProtection="1" pivotButton="0" quotePrefix="0" xfId="0">
      <alignment horizontal="left" vertical="center" wrapText="1"/>
      <protection locked="0" hidden="0"/>
    </xf>
    <xf numFmtId="165" fontId="0" fillId="10" borderId="1" applyAlignment="1" applyProtection="1" pivotButton="0" quotePrefix="0" xfId="0">
      <alignment horizontal="left" vertical="center" wrapText="1"/>
      <protection locked="0" hidden="0"/>
    </xf>
  </cellXfs>
  <cellStyles count="1">
    <cellStyle name="Normal" xfId="0" builtinId="0" hidden="0"/>
  </cellStyles>
  <dxfs count="10">
    <dxf>
      <fill>
        <patternFill patternType="solid">
          <fgColor rgb="00D9EAD3"/>
        </patternFill>
      </fill>
    </dxf>
    <dxf>
      <fill>
        <patternFill patternType="solid">
          <fgColor rgb="00FFF1CE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b val="1"/>
        <color rgb="00FFFFFF"/>
        <sz val="10"/>
      </font>
      <fill>
        <patternFill patternType="solid">
          <fgColor rgb="008B1E2D"/>
        </patternFill>
      </fill>
    </dxf>
    <dxf>
      <fill>
        <patternFill patternType="solid">
          <fgColor rgb="00ED8B3A"/>
        </patternFill>
      </fill>
    </dxf>
    <dxf>
      <fill>
        <patternFill patternType="solid">
          <fgColor rgb="00F4C95D"/>
        </patternFill>
      </fill>
    </dxf>
    <dxf>
      <fill>
        <patternFill patternType="solid">
          <fgColor rgb="00D9D2E9"/>
        </patternFill>
      </fill>
    </dxf>
    <dxf>
      <font>
        <name val="Calibri"/>
        <b val="1"/>
        <color rgb="00C73939"/>
        <sz val="10"/>
      </font>
      <fill>
        <patternFill patternType="solid">
          <fgColor rgb="00F4C95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AR by Aging Bucket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'Dashboard'!B20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'Dashboard'!$A$21:$A$25</f>
            </numRef>
          </cat>
          <val>
            <numRef>
              <f>'Dashboard'!$B$21:$B$25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Aging Bucket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Balance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AR by Customer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'Dashboard'!B30</f>
            </strRef>
          </tx>
          <spPr>
            <a:solidFill xmlns:a="http://schemas.openxmlformats.org/drawingml/2006/main">
              <a:srgbClr val="D9B65D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'Dashboard'!$A$31:$A$39</f>
            </numRef>
          </cat>
          <val>
            <numRef>
              <f>'Dashboard'!$B$31:$B$39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Balance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Customer Type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R" displayName="tblAR" ref="A4:Z154" headerRowCount="1">
  <autoFilter ref="A4:Z154"/>
  <tableColumns count="26">
    <tableColumn id="1" name="Property"/>
    <tableColumn id="2" name="Customer Account ID"/>
    <tableColumn id="3" name="Customer Name"/>
    <tableColumn id="4" name="Customer Type"/>
    <tableColumn id="5" name="Invoice Number"/>
    <tableColumn id="6" name="Invoice Date"/>
    <tableColumn id="7" name="Due Date"/>
    <tableColumn id="8" name="Source Type"/>
    <tableColumn id="9" name="PMS Folio ID"/>
    <tableColumn id="10" name="Event Contract ID"/>
    <tableColumn id="11" name="External Reference"/>
    <tableColumn id="12" name="Invoice Amount"/>
    <tableColumn id="13" name="Payments Applied"/>
    <tableColumn id="14" name="Credits Applied"/>
    <tableColumn id="15" name="Open Balance"/>
    <tableColumn id="16" name="Days Past Due"/>
    <tableColumn id="17" name="Aging Bucket"/>
    <tableColumn id="18" name="Invoice Status"/>
    <tableColumn id="19" name="Dispute Status"/>
    <tableColumn id="20" name="Collector"/>
    <tableColumn id="21" name="Last Contact Date"/>
    <tableColumn id="22" name="Next Follow-Up Date"/>
    <tableColumn id="23" name="Collection Priority"/>
    <tableColumn id="24" name="Contact Method"/>
    <tableColumn id="25" name="Promise-to-Pay Date"/>
    <tableColumn id="26" name="Collection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ustomers" displayName="tblCustomers" ref="A4:Q104" headerRowCount="1">
  <autoFilter ref="A4:Q104"/>
  <tableColumns count="17">
    <tableColumn id="1" name="Customer Account ID"/>
    <tableColumn id="2" name="Customer Name"/>
    <tableColumn id="3" name="Customer Type"/>
    <tableColumn id="4" name="Billing Contact"/>
    <tableColumn id="5" name="Billing Email"/>
    <tableColumn id="6" name="Billing Phone"/>
    <tableColumn id="7" name="Billing Address"/>
    <tableColumn id="8" name="City"/>
    <tableColumn id="9" name="State"/>
    <tableColumn id="10" name="ZIP Code"/>
    <tableColumn id="11" name="Default Payment Terms"/>
    <tableColumn id="12" name="Credit Limit"/>
    <tableColumn id="13" name="Assigned Collector"/>
    <tableColumn id="14" name="Preferred Billing Method"/>
    <tableColumn id="15" name="Account Status"/>
    <tableColumn id="16" name="Last Credit Review Date"/>
    <tableColumn id="17" name="Account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70" zoomScaleNormal="7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" customWidth="1" min="3" max="3"/>
    <col width="28" customWidth="1" min="4" max="4"/>
    <col width="18" customWidth="1" min="5" max="5"/>
    <col width="4" customWidth="1" min="6" max="6"/>
    <col width="28" customWidth="1" min="7" max="7"/>
    <col width="20" customWidth="1" min="8" max="8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0" customHeight="1">
      <c r="A1" s="1" t="inlineStr">
        <is>
          <t>Hotel Accounts Receivable Aging Dashboard</t>
        </is>
      </c>
    </row>
    <row r="2">
      <c r="A2" s="2" t="inlineStr">
        <is>
          <t>Open invoice exposure and collection priorities</t>
        </is>
      </c>
      <c r="D2" s="3" t="inlineStr">
        <is>
          <t>Update the AR Ledger and review the As-of Date before using this report.</t>
        </is>
      </c>
    </row>
    <row r="3">
      <c r="A3" s="4" t="inlineStr">
        <is>
          <t>As-of Date</t>
        </is>
      </c>
      <c r="B3" s="55" t="n">
        <v>46203</v>
      </c>
    </row>
    <row r="4">
      <c r="A4" s="4" t="inlineStr">
        <is>
          <t>Collection Alert Threshold</t>
        </is>
      </c>
      <c r="B4" s="6" t="n">
        <v>31</v>
      </c>
    </row>
    <row r="5">
      <c r="A5" s="4" t="inlineStr">
        <is>
          <t>High-Balance Alert Threshold</t>
        </is>
      </c>
      <c r="B5" s="56" t="n">
        <v>5000</v>
      </c>
    </row>
    <row r="6">
      <c r="A6" s="4" t="inlineStr">
        <is>
          <t>Target Days Sales Outstanding</t>
        </is>
      </c>
      <c r="B6" s="6" t="n">
        <v>35</v>
      </c>
    </row>
    <row r="7">
      <c r="A7" s="4" t="inlineStr">
        <is>
          <t>Estimated Annual Credit Sales</t>
        </is>
      </c>
      <c r="B7" s="56" t="n">
        <v>2400000</v>
      </c>
    </row>
    <row r="8"/>
    <row r="9"/>
    <row r="10">
      <c r="A10" s="8" t="inlineStr">
        <is>
          <t>Total Open AR</t>
        </is>
      </c>
      <c r="B10" s="57">
        <f>IFERROR(SUM('AR Ledger'!$O$5:$O$154),0)</f>
        <v/>
      </c>
      <c r="D10" s="8" t="inlineStr">
        <is>
          <t>Current</t>
        </is>
      </c>
      <c r="E10" s="57">
        <f>IFERROR(SUMIFS('AR Ledger'!$O$5:$O$154,'AR Ledger'!$Q$5:$Q$154,"Current"),0)</f>
        <v/>
      </c>
      <c r="G10" s="8" t="inlineStr">
        <is>
          <t>1-30 Days Past Due</t>
        </is>
      </c>
      <c r="H10" s="57">
        <f>IFERROR(SUMIFS('AR Ledger'!$O$5:$O$154,'AR Ledger'!$Q$5:$Q$154,"1-30"),0)</f>
        <v/>
      </c>
    </row>
    <row r="11"/>
    <row r="12">
      <c r="A12" s="8" t="inlineStr">
        <is>
          <t>31-60 Days Past Due</t>
        </is>
      </c>
      <c r="B12" s="57">
        <f>IFERROR(SUMIFS('AR Ledger'!$O$5:$O$154,'AR Ledger'!$Q$5:$Q$154,"31-60"),0)</f>
        <v/>
      </c>
      <c r="D12" s="8" t="inlineStr">
        <is>
          <t>61-90 Days Past Due</t>
        </is>
      </c>
      <c r="E12" s="57">
        <f>IFERROR(SUMIFS('AR Ledger'!$O$5:$O$154,'AR Ledger'!$Q$5:$Q$154,"61-90"),0)</f>
        <v/>
      </c>
      <c r="G12" s="8" t="inlineStr">
        <is>
          <t>91+ Days Past Due</t>
        </is>
      </c>
      <c r="H12" s="57">
        <f>IFERROR(SUMIFS('AR Ledger'!$O$5:$O$154,'AR Ledger'!$Q$5:$Q$154,"91+"),0)</f>
        <v/>
      </c>
    </row>
    <row r="13"/>
    <row r="14">
      <c r="A14" s="8" t="inlineStr">
        <is>
          <t>Past-Due AR</t>
        </is>
      </c>
      <c r="B14" s="57">
        <f>IFERROR(SUMIFS('AR Ledger'!$O$5:$O$154,'AR Ledger'!$P$5:$P$154,"&gt;0"),0)</f>
        <v/>
      </c>
      <c r="D14" s="8" t="inlineStr">
        <is>
          <t>Past-Due Percentage</t>
        </is>
      </c>
      <c r="E14" s="58">
        <f>IFERROR(E11/B11,0)</f>
        <v/>
      </c>
      <c r="G14" s="8" t="inlineStr">
        <is>
          <t>High-Priority Invoice Count</t>
        </is>
      </c>
      <c r="H14" s="11">
        <f>IFERROR(COUNTIFS('AR Ledger'!$W$5:$W$154,"High",'AR Ledger'!$O$5:$O$154,"&gt;0"),0)</f>
        <v/>
      </c>
    </row>
    <row r="15"/>
    <row r="16">
      <c r="A16" s="8" t="inlineStr">
        <is>
          <t>Average Days Past Due</t>
        </is>
      </c>
      <c r="B16" s="59">
        <f>IFERROR(SUM('AR Ledger'!O5*'AR Ledger'!P5,'AR Ledger'!O6*'AR Ledger'!P6,'AR Ledger'!O7*'AR Ledger'!P7,'AR Ledger'!O8*'AR Ledger'!P8,'AR Ledger'!O9*'AR Ledger'!P9,'AR Ledger'!O10*'AR Ledger'!P10,'AR Ledger'!O11*'AR Ledger'!P11,'AR Ledger'!O12*'AR Ledger'!P12,'AR Ledger'!O13*'AR Ledger'!P13,'AR Ledger'!O14*'AR Ledger'!P14,'AR Ledger'!O15*'AR Ledger'!P15,'AR Ledger'!O16*'AR Ledger'!P16,'AR Ledger'!O17*'AR Ledger'!P17,'AR Ledger'!O18*'AR Ledger'!P18,'AR Ledger'!O19*'AR Ledger'!P19,'AR Ledger'!O20*'AR Ledger'!P20,'AR Ledger'!O21*'AR Ledger'!P21,'AR Ledger'!O22*'AR Ledger'!P22,'AR Ledger'!O23*'AR Ledger'!P23,'AR Ledger'!O24*'AR Ledger'!P24,'AR Ledger'!O25*'AR Ledger'!P25,'AR Ledger'!O26*'AR Ledger'!P26,'AR Ledger'!O27*'AR Ledger'!P27,'AR Ledger'!O28*'AR Ledger'!P28,'AR Ledger'!O29*'AR Ledger'!P29,'AR Ledger'!O30*'AR Ledger'!P30,'AR Ledger'!O31*'AR Ledger'!P31,'AR Ledger'!O32*'AR Ledger'!P32,'AR Ledger'!O33*'AR Ledger'!P33,'AR Ledger'!O34*'AR Ledger'!P34,'AR Ledger'!O35*'AR Ledger'!P35,'AR Ledger'!O36*'AR Ledger'!P36,'AR Ledger'!O37*'AR Ledger'!P37,'AR Ledger'!O38*'AR Ledger'!P38,'AR Ledger'!O39*'AR Ledger'!P39,'AR Ledger'!O40*'AR Ledger'!P40,'AR Ledger'!O41*'AR Ledger'!P41,'AR Ledger'!O42*'AR Ledger'!P42,'AR Ledger'!O43*'AR Ledger'!P43,'AR Ledger'!O44*'AR Ledger'!P44,'AR Ledger'!O45*'AR Ledger'!P45,'AR Ledger'!O46*'AR Ledger'!P46,'AR Ledger'!O47*'AR Ledger'!P47,'AR Ledger'!O48*'AR Ledger'!P48,'AR Ledger'!O49*'AR Ledger'!P49,'AR Ledger'!O50*'AR Ledger'!P50,'AR Ledger'!O51*'AR Ledger'!P51,'AR Ledger'!O52*'AR Ledger'!P52,'AR Ledger'!O53*'AR Ledger'!P53,'AR Ledger'!O54*'AR Ledger'!P54,'AR Ledger'!O55*'AR Ledger'!P55,'AR Ledger'!O56*'AR Ledger'!P56,'AR Ledger'!O57*'AR Ledger'!P57,'AR Ledger'!O58*'AR Ledger'!P58,'AR Ledger'!O59*'AR Ledger'!P59,'AR Ledger'!O60*'AR Ledger'!P60,'AR Ledger'!O61*'AR Ledger'!P61,'AR Ledger'!O62*'AR Ledger'!P62,'AR Ledger'!O63*'AR Ledger'!P63,'AR Ledger'!O64*'AR Ledger'!P64,'AR Ledger'!O65*'AR Ledger'!P65,'AR Ledger'!O66*'AR Ledger'!P66,'AR Ledger'!O67*'AR Ledger'!P67,'AR Ledger'!O68*'AR Ledger'!P68,'AR Ledger'!O69*'AR Ledger'!P69,'AR Ledger'!O70*'AR Ledger'!P70,'AR Ledger'!O71*'AR Ledger'!P71,'AR Ledger'!O72*'AR Ledger'!P72,'AR Ledger'!O73*'AR Ledger'!P73,'AR Ledger'!O74*'AR Ledger'!P74,'AR Ledger'!O75*'AR Ledger'!P75,'AR Ledger'!O76*'AR Ledger'!P76,'AR Ledger'!O77*'AR Ledger'!P77,'AR Ledger'!O78*'AR Ledger'!P78,'AR Ledger'!O79*'AR Ledger'!P79,'AR Ledger'!O80*'AR Ledger'!P80,'AR Ledger'!O81*'AR Ledger'!P81,'AR Ledger'!O82*'AR Ledger'!P82,'AR Ledger'!O83*'AR Ledger'!P83,'AR Ledger'!O84*'AR Ledger'!P84,'AR Ledger'!O85*'AR Ledger'!P85,'AR Ledger'!O86*'AR Ledger'!P86,'AR Ledger'!O87*'AR Ledger'!P87,'AR Ledger'!O88*'AR Ledger'!P88,'AR Ledger'!O89*'AR Ledger'!P89,'AR Ledger'!O90*'AR Ledger'!P90,'AR Ledger'!O91*'AR Ledger'!P91,'AR Ledger'!O92*'AR Ledger'!P92,'AR Ledger'!O93*'AR Ledger'!P93,'AR Ledger'!O94*'AR Ledger'!P94,'AR Ledger'!O95*'AR Ledger'!P95,'AR Ledger'!O96*'AR Ledger'!P96,'AR Ledger'!O97*'AR Ledger'!P97,'AR Ledger'!O98*'AR Ledger'!P98,'AR Ledger'!O99*'AR Ledger'!P99,'AR Ledger'!O100*'AR Ledger'!P100,'AR Ledger'!O101*'AR Ledger'!P101,'AR Ledger'!O102*'AR Ledger'!P102,'AR Ledger'!O103*'AR Ledger'!P103,'AR Ledger'!O104*'AR Ledger'!P104,'AR Ledger'!O105*'AR Ledger'!P105,'AR Ledger'!O106*'AR Ledger'!P106,'AR Ledger'!O107*'AR Ledger'!P107,'AR Ledger'!O108*'AR Ledger'!P108,'AR Ledger'!O109*'AR Ledger'!P109,'AR Ledger'!O110*'AR Ledger'!P110,'AR Ledger'!O111*'AR Ledger'!P111,'AR Ledger'!O112*'AR Ledger'!P112,'AR Ledger'!O113*'AR Ledger'!P113,'AR Ledger'!O114*'AR Ledger'!P114,'AR Ledger'!O115*'AR Ledger'!P115,'AR Ledger'!O116*'AR Ledger'!P116,'AR Ledger'!O117*'AR Ledger'!P117,'AR Ledger'!O118*'AR Ledger'!P118,'AR Ledger'!O119*'AR Ledger'!P119,'AR Ledger'!O120*'AR Ledger'!P120,'AR Ledger'!O121*'AR Ledger'!P121,'AR Ledger'!O122*'AR Ledger'!P122,'AR Ledger'!O123*'AR Ledger'!P123,'AR Ledger'!O124*'AR Ledger'!P124,'AR Ledger'!O125*'AR Ledger'!P125,'AR Ledger'!O126*'AR Ledger'!P126,'AR Ledger'!O127*'AR Ledger'!P127,'AR Ledger'!O128*'AR Ledger'!P128,'AR Ledger'!O129*'AR Ledger'!P129,'AR Ledger'!O130*'AR Ledger'!P130,'AR Ledger'!O131*'AR Ledger'!P131,'AR Ledger'!O132*'AR Ledger'!P132,'AR Ledger'!O133*'AR Ledger'!P133,'AR Ledger'!O134*'AR Ledger'!P134,'AR Ledger'!O135*'AR Ledger'!P135,'AR Ledger'!O136*'AR Ledger'!P136,'AR Ledger'!O137*'AR Ledger'!P137,'AR Ledger'!O138*'AR Ledger'!P138,'AR Ledger'!O139*'AR Ledger'!P139,'AR Ledger'!O140*'AR Ledger'!P140,'AR Ledger'!O141*'AR Ledger'!P141,'AR Ledger'!O142*'AR Ledger'!P142,'AR Ledger'!O143*'AR Ledger'!P143,'AR Ledger'!O144*'AR Ledger'!P144,'AR Ledger'!O145*'AR Ledger'!P145,'AR Ledger'!O146*'AR Ledger'!P146,'AR Ledger'!O147*'AR Ledger'!P147,'AR Ledger'!O148*'AR Ledger'!P148,'AR Ledger'!O149*'AR Ledger'!P149,'AR Ledger'!O150*'AR Ledger'!P150,'AR Ledger'!O151*'AR Ledger'!P151,'AR Ledger'!O152*'AR Ledger'!P152,'AR Ledger'!O153*'AR Ledger'!P153,'AR Ledger'!O154*'AR Ledger'!P154)/SUM('AR Ledger'!$O$5:$O$154),0)</f>
        <v/>
      </c>
      <c r="D16" s="8" t="inlineStr">
        <is>
          <t>Estimated Days Sales Outstanding</t>
        </is>
      </c>
      <c r="E16" s="59">
        <f>IFERROR(B11/(Dashboard!$B$7/365),0)</f>
        <v/>
      </c>
      <c r="G16" s="8" t="inlineStr">
        <is>
          <t>DSO Status</t>
        </is>
      </c>
      <c r="H16" s="13">
        <f>IFERROR(IF(H13&lt;=Dashboard!$B$6,"At or Below Target","Above Target"),"Review Inputs")</f>
        <v/>
      </c>
    </row>
    <row r="17">
      <c r="E17">
        <f>""</f>
        <v/>
      </c>
      <c r="H17">
        <f>""</f>
        <v/>
      </c>
    </row>
    <row r="18">
      <c r="E18">
        <f>""</f>
        <v/>
      </c>
      <c r="H18">
        <f>""</f>
        <v/>
      </c>
    </row>
    <row r="19">
      <c r="A19" s="14" t="inlineStr">
        <is>
          <t>Aging Summary</t>
        </is>
      </c>
      <c r="E19">
        <f>""</f>
        <v/>
      </c>
      <c r="H19">
        <f>""</f>
        <v/>
      </c>
    </row>
    <row r="20">
      <c r="A20" s="8" t="inlineStr">
        <is>
          <t>Aging Bucket</t>
        </is>
      </c>
      <c r="B20" s="8" t="inlineStr">
        <is>
          <t>Open Balance</t>
        </is>
      </c>
      <c r="C20" s="8" t="inlineStr">
        <is>
          <t>Percentage of Total</t>
        </is>
      </c>
      <c r="D20" s="8" t="inlineStr">
        <is>
          <t>Invoice Count</t>
        </is>
      </c>
      <c r="E20">
        <f>""</f>
        <v/>
      </c>
      <c r="H20">
        <f>""</f>
        <v/>
      </c>
    </row>
    <row r="21">
      <c r="A21" s="15" t="inlineStr">
        <is>
          <t>Current</t>
        </is>
      </c>
      <c r="B21" s="60">
        <f>IFERROR(SUMIFS('AR Ledger'!$O$5:$O$154,'AR Ledger'!$Q$5:$Q$154,A21),0)</f>
        <v/>
      </c>
      <c r="C21" s="61">
        <f>IFERROR(B21/$B$26,0)</f>
        <v/>
      </c>
      <c r="D21" s="15">
        <f>IFERROR(COUNTIFS('AR Ledger'!$Q$5:$Q$154,A21,'AR Ledger'!$O$5:$O$154,"&gt;0"),0)</f>
        <v/>
      </c>
      <c r="E21">
        <f>""</f>
        <v/>
      </c>
      <c r="H21">
        <f>""</f>
        <v/>
      </c>
    </row>
    <row r="22">
      <c r="A22" s="18" t="inlineStr">
        <is>
          <t>1-30</t>
        </is>
      </c>
      <c r="B22" s="62">
        <f>IFERROR(SUMIFS('AR Ledger'!$O$5:$O$154,'AR Ledger'!$Q$5:$Q$154,A22),0)</f>
        <v/>
      </c>
      <c r="C22" s="63">
        <f>IFERROR(B22/$B$26,0)</f>
        <v/>
      </c>
      <c r="D22" s="18">
        <f>IFERROR(COUNTIFS('AR Ledger'!$Q$5:$Q$154,A22,'AR Ledger'!$O$5:$O$154,"&gt;0"),0)</f>
        <v/>
      </c>
      <c r="E22">
        <f>""</f>
        <v/>
      </c>
      <c r="H22">
        <f>""</f>
        <v/>
      </c>
    </row>
    <row r="23">
      <c r="A23" s="21" t="inlineStr">
        <is>
          <t>31-60</t>
        </is>
      </c>
      <c r="B23" s="64">
        <f>IFERROR(SUMIFS('AR Ledger'!$O$5:$O$154,'AR Ledger'!$Q$5:$Q$154,A23),0)</f>
        <v/>
      </c>
      <c r="C23" s="65">
        <f>IFERROR(B23/$B$26,0)</f>
        <v/>
      </c>
      <c r="D23" s="21">
        <f>IFERROR(COUNTIFS('AR Ledger'!$Q$5:$Q$154,A23,'AR Ledger'!$O$5:$O$154,"&gt;0"),0)</f>
        <v/>
      </c>
      <c r="E23">
        <f>""</f>
        <v/>
      </c>
      <c r="H23">
        <f>""</f>
        <v/>
      </c>
    </row>
    <row r="24">
      <c r="A24" s="24" t="inlineStr">
        <is>
          <t>61-90</t>
        </is>
      </c>
      <c r="B24" s="66">
        <f>IFERROR(SUMIFS('AR Ledger'!$O$5:$O$154,'AR Ledger'!$Q$5:$Q$154,A24),0)</f>
        <v/>
      </c>
      <c r="C24" s="67">
        <f>IFERROR(B24/$B$26,0)</f>
        <v/>
      </c>
      <c r="D24" s="24">
        <f>IFERROR(COUNTIFS('AR Ledger'!$Q$5:$Q$154,A24,'AR Ledger'!$O$5:$O$154,"&gt;0"),0)</f>
        <v/>
      </c>
      <c r="E24">
        <f>""</f>
        <v/>
      </c>
      <c r="H24">
        <f>""</f>
        <v/>
      </c>
    </row>
    <row r="25">
      <c r="A25" s="27" t="inlineStr">
        <is>
          <t>91+</t>
        </is>
      </c>
      <c r="B25" s="68">
        <f>IFERROR(SUMIFS('AR Ledger'!$O$5:$O$154,'AR Ledger'!$Q$5:$Q$154,A25),0)</f>
        <v/>
      </c>
      <c r="C25" s="69">
        <f>IFERROR(B25/$B$26,0)</f>
        <v/>
      </c>
      <c r="D25" s="27">
        <f>IFERROR(COUNTIFS('AR Ledger'!$Q$5:$Q$154,A25,'AR Ledger'!$O$5:$O$154,"&gt;0"),0)</f>
        <v/>
      </c>
      <c r="E25">
        <f>""</f>
        <v/>
      </c>
      <c r="H25">
        <f>""</f>
        <v/>
      </c>
    </row>
    <row r="26">
      <c r="A26" s="30" t="inlineStr">
        <is>
          <t>Total</t>
        </is>
      </c>
      <c r="B26" s="70">
        <f>IFERROR(SUM(B21:B25),0)</f>
        <v/>
      </c>
      <c r="C26" s="71">
        <f>IFERROR(SUM(C21:C25),0)</f>
        <v/>
      </c>
      <c r="D26" s="30">
        <f>IFERROR(SUM(D21:D25),0)</f>
        <v/>
      </c>
      <c r="E26">
        <f>""</f>
        <v/>
      </c>
      <c r="H26">
        <f>""</f>
        <v/>
      </c>
    </row>
    <row r="27">
      <c r="E27">
        <f>""</f>
        <v/>
      </c>
      <c r="H27">
        <f>""</f>
        <v/>
      </c>
    </row>
    <row r="28">
      <c r="E28">
        <f>""</f>
        <v/>
      </c>
      <c r="H28">
        <f>""</f>
        <v/>
      </c>
    </row>
    <row r="29">
      <c r="A29" s="14" t="inlineStr">
        <is>
          <t>Customer Type Summary</t>
        </is>
      </c>
      <c r="E29">
        <f>""</f>
        <v/>
      </c>
      <c r="H29">
        <f>""</f>
        <v/>
      </c>
    </row>
    <row r="30">
      <c r="A30" s="8" t="inlineStr">
        <is>
          <t>Customer Type</t>
        </is>
      </c>
      <c r="B30" s="8" t="inlineStr">
        <is>
          <t>Open Balance</t>
        </is>
      </c>
      <c r="C30" s="8" t="inlineStr">
        <is>
          <t>Past-Due Balance</t>
        </is>
      </c>
      <c r="D30" s="8" t="inlineStr">
        <is>
          <t>91+ Balance</t>
        </is>
      </c>
      <c r="E30">
        <f>""</f>
        <v/>
      </c>
      <c r="H30">
        <f>""</f>
        <v/>
      </c>
    </row>
    <row r="31">
      <c r="A31" s="33" t="inlineStr">
        <is>
          <t>Group</t>
        </is>
      </c>
      <c r="B31" s="72">
        <f>IFERROR(SUMIFS('AR Ledger'!$O$5:$O$154,'AR Ledger'!$D$5:$D$154,A31),0)</f>
        <v/>
      </c>
      <c r="C31" s="72">
        <f>IFERROR(SUMIFS('AR Ledger'!$O$5:$O$154,'AR Ledger'!$D$5:$D$154,A31,'AR Ledger'!$P$5:$P$154,"&gt;0"),0)</f>
        <v/>
      </c>
      <c r="D31" s="72">
        <f>IFERROR(SUMIFS('AR Ledger'!$O$5:$O$154,'AR Ledger'!$D$5:$D$154,A31,'AR Ledger'!$Q$5:$Q$154,"91+"),0)</f>
        <v/>
      </c>
      <c r="E31">
        <f>""</f>
        <v/>
      </c>
      <c r="H31">
        <f>""</f>
        <v/>
      </c>
    </row>
    <row r="32">
      <c r="A32" s="35" t="inlineStr">
        <is>
          <t>Corporate</t>
        </is>
      </c>
      <c r="B32" s="73">
        <f>IFERROR(SUMIFS('AR Ledger'!$O$5:$O$154,'AR Ledger'!$D$5:$D$154,A32),0)</f>
        <v/>
      </c>
      <c r="C32" s="73">
        <f>IFERROR(SUMIFS('AR Ledger'!$O$5:$O$154,'AR Ledger'!$D$5:$D$154,A32,'AR Ledger'!$P$5:$P$154,"&gt;0"),0)</f>
        <v/>
      </c>
      <c r="D32" s="73">
        <f>IFERROR(SUMIFS('AR Ledger'!$O$5:$O$154,'AR Ledger'!$D$5:$D$154,A32,'AR Ledger'!$Q$5:$Q$154,"91+"),0)</f>
        <v/>
      </c>
      <c r="E32">
        <f>""</f>
        <v/>
      </c>
      <c r="H32">
        <f>""</f>
        <v/>
      </c>
    </row>
    <row r="33">
      <c r="A33" s="33" t="inlineStr">
        <is>
          <t>Government</t>
        </is>
      </c>
      <c r="B33" s="72">
        <f>IFERROR(SUMIFS('AR Ledger'!$O$5:$O$154,'AR Ledger'!$D$5:$D$154,A33),0)</f>
        <v/>
      </c>
      <c r="C33" s="72">
        <f>IFERROR(SUMIFS('AR Ledger'!$O$5:$O$154,'AR Ledger'!$D$5:$D$154,A33,'AR Ledger'!$P$5:$P$154,"&gt;0"),0)</f>
        <v/>
      </c>
      <c r="D33" s="72">
        <f>IFERROR(SUMIFS('AR Ledger'!$O$5:$O$154,'AR Ledger'!$D$5:$D$154,A33,'AR Ledger'!$Q$5:$Q$154,"91+"),0)</f>
        <v/>
      </c>
      <c r="E33">
        <f>""</f>
        <v/>
      </c>
      <c r="H33">
        <f>""</f>
        <v/>
      </c>
    </row>
    <row r="34">
      <c r="A34" s="35" t="inlineStr">
        <is>
          <t>Travel Agency</t>
        </is>
      </c>
      <c r="B34" s="73">
        <f>IFERROR(SUMIFS('AR Ledger'!$O$5:$O$154,'AR Ledger'!$D$5:$D$154,A34),0)</f>
        <v/>
      </c>
      <c r="C34" s="73">
        <f>IFERROR(SUMIFS('AR Ledger'!$O$5:$O$154,'AR Ledger'!$D$5:$D$154,A34,'AR Ledger'!$P$5:$P$154,"&gt;0"),0)</f>
        <v/>
      </c>
      <c r="D34" s="73">
        <f>IFERROR(SUMIFS('AR Ledger'!$O$5:$O$154,'AR Ledger'!$D$5:$D$154,A34,'AR Ledger'!$Q$5:$Q$154,"91+"),0)</f>
        <v/>
      </c>
      <c r="E34">
        <f>""</f>
        <v/>
      </c>
      <c r="H34">
        <f>""</f>
        <v/>
      </c>
    </row>
    <row r="35">
      <c r="A35" s="33" t="inlineStr">
        <is>
          <t>Online Travel Agency</t>
        </is>
      </c>
      <c r="B35" s="72">
        <f>IFERROR(SUMIFS('AR Ledger'!$O$5:$O$154,'AR Ledger'!$D$5:$D$154,A35),0)</f>
        <v/>
      </c>
      <c r="C35" s="72">
        <f>IFERROR(SUMIFS('AR Ledger'!$O$5:$O$154,'AR Ledger'!$D$5:$D$154,A35,'AR Ledger'!$P$5:$P$154,"&gt;0"),0)</f>
        <v/>
      </c>
      <c r="D35" s="72">
        <f>IFERROR(SUMIFS('AR Ledger'!$O$5:$O$154,'AR Ledger'!$D$5:$D$154,A35,'AR Ledger'!$Q$5:$Q$154,"91+"),0)</f>
        <v/>
      </c>
      <c r="E35">
        <f>""</f>
        <v/>
      </c>
      <c r="H35">
        <f>""</f>
        <v/>
      </c>
    </row>
    <row r="36">
      <c r="A36" s="35" t="inlineStr">
        <is>
          <t>Event</t>
        </is>
      </c>
      <c r="B36" s="73">
        <f>IFERROR(SUMIFS('AR Ledger'!$O$5:$O$154,'AR Ledger'!$D$5:$D$154,A36),0)</f>
        <v/>
      </c>
      <c r="C36" s="73">
        <f>IFERROR(SUMIFS('AR Ledger'!$O$5:$O$154,'AR Ledger'!$D$5:$D$154,A36,'AR Ledger'!$P$5:$P$154,"&gt;0"),0)</f>
        <v/>
      </c>
      <c r="D36" s="73">
        <f>IFERROR(SUMIFS('AR Ledger'!$O$5:$O$154,'AR Ledger'!$D$5:$D$154,A36,'AR Ledger'!$Q$5:$Q$154,"91+"),0)</f>
        <v/>
      </c>
      <c r="E36">
        <f>""</f>
        <v/>
      </c>
      <c r="H36">
        <f>""</f>
        <v/>
      </c>
    </row>
    <row r="37">
      <c r="A37" s="33" t="inlineStr">
        <is>
          <t>Crew</t>
        </is>
      </c>
      <c r="B37" s="72">
        <f>IFERROR(SUMIFS('AR Ledger'!$O$5:$O$154,'AR Ledger'!$D$5:$D$154,A37),0)</f>
        <v/>
      </c>
      <c r="C37" s="72">
        <f>IFERROR(SUMIFS('AR Ledger'!$O$5:$O$154,'AR Ledger'!$D$5:$D$154,A37,'AR Ledger'!$P$5:$P$154,"&gt;0"),0)</f>
        <v/>
      </c>
      <c r="D37" s="72">
        <f>IFERROR(SUMIFS('AR Ledger'!$O$5:$O$154,'AR Ledger'!$D$5:$D$154,A37,'AR Ledger'!$Q$5:$Q$154,"91+"),0)</f>
        <v/>
      </c>
      <c r="E37">
        <f>""</f>
        <v/>
      </c>
      <c r="H37">
        <f>""</f>
        <v/>
      </c>
    </row>
    <row r="38">
      <c r="A38" s="35" t="inlineStr">
        <is>
          <t>Wholesale</t>
        </is>
      </c>
      <c r="B38" s="73">
        <f>IFERROR(SUMIFS('AR Ledger'!$O$5:$O$154,'AR Ledger'!$D$5:$D$154,A38),0)</f>
        <v/>
      </c>
      <c r="C38" s="73">
        <f>IFERROR(SUMIFS('AR Ledger'!$O$5:$O$154,'AR Ledger'!$D$5:$D$154,A38,'AR Ledger'!$P$5:$P$154,"&gt;0"),0)</f>
        <v/>
      </c>
      <c r="D38" s="73">
        <f>IFERROR(SUMIFS('AR Ledger'!$O$5:$O$154,'AR Ledger'!$D$5:$D$154,A38,'AR Ledger'!$Q$5:$Q$154,"91+"),0)</f>
        <v/>
      </c>
      <c r="E38">
        <f>""</f>
        <v/>
      </c>
      <c r="H38">
        <f>""</f>
        <v/>
      </c>
    </row>
    <row r="39">
      <c r="A39" s="33" t="inlineStr">
        <is>
          <t>Other</t>
        </is>
      </c>
      <c r="B39" s="72">
        <f>IFERROR(SUMIFS('AR Ledger'!$O$5:$O$154,'AR Ledger'!$D$5:$D$154,A39),0)</f>
        <v/>
      </c>
      <c r="C39" s="72">
        <f>IFERROR(SUMIFS('AR Ledger'!$O$5:$O$154,'AR Ledger'!$D$5:$D$154,A39,'AR Ledger'!$P$5:$P$154,"&gt;0"),0)</f>
        <v/>
      </c>
      <c r="D39" s="72">
        <f>IFERROR(SUMIFS('AR Ledger'!$O$5:$O$154,'AR Ledger'!$D$5:$D$154,A39,'AR Ledger'!$Q$5:$Q$154,"91+"),0)</f>
        <v/>
      </c>
      <c r="E39">
        <f>""</f>
        <v/>
      </c>
      <c r="H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H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H41">
        <f>""</f>
        <v/>
      </c>
    </row>
    <row r="42">
      <c r="A42" s="14" t="inlineStr">
        <is>
          <t>Collection Work Queue</t>
        </is>
      </c>
      <c r="B42">
        <f>""</f>
        <v/>
      </c>
      <c r="C42">
        <f>""</f>
        <v/>
      </c>
      <c r="D42">
        <f>""</f>
        <v/>
      </c>
      <c r="E42">
        <f>""</f>
        <v/>
      </c>
      <c r="H42">
        <f>""</f>
        <v/>
      </c>
    </row>
    <row r="43">
      <c r="A43" s="3" t="inlineStr">
        <is>
          <t>Filter the AR Ledger to Collection Priority = High and Open Balance &gt; 0, then sort Days Past Due or Open Balance descending to review the five most urgent items.</t>
        </is>
      </c>
      <c r="B43">
        <f>""</f>
        <v/>
      </c>
      <c r="C43">
        <f>""</f>
        <v/>
      </c>
      <c r="D43">
        <f>""</f>
        <v/>
      </c>
      <c r="E43">
        <f>""</f>
        <v/>
      </c>
      <c r="H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H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H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H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H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H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H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H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H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H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H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H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H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H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H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H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H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H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H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H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H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H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H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H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H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H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H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H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H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H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H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H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H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H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H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H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H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H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H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H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H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H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H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H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H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H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H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H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H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H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H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H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H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H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H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H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H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H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E14">
    <cfRule type="cellIs" priority="1" operator="lessThan" dxfId="0">
      <formula>0.25</formula>
    </cfRule>
    <cfRule type="cellIs" priority="2" operator="between" dxfId="1">
      <formula>0.25</formula>
      <formula>0.5</formula>
    </cfRule>
    <cfRule type="cellIs" priority="3" operator="greaterThan" dxfId="2">
      <formula>0.5</formula>
    </cfRule>
  </conditionalFormatting>
  <conditionalFormatting sqref="H16">
    <cfRule type="expression" priority="4" dxfId="3">
      <formula>H16="At or Below Target"</formula>
    </cfRule>
    <cfRule type="expression" priority="5" dxfId="4">
      <formula>H16="Above Target"</formula>
    </cfRule>
  </conditionalFormatting>
  <dataValidations count="3">
    <dataValidation sqref="B3" showDropDown="0" showInputMessage="0" showErrorMessage="1" allowBlank="0" errorTitle="Invalid date" error="Enter a date from 1/1/2026 through 12/31/2030." promptTitle="Reporting date" prompt="Enter the reporting date used to calculate aging." type="date" operator="between">
      <formula1>DATE(2026,1,1)</formula1>
      <formula2>DATE(2030,12,31)</formula2>
    </dataValidation>
    <dataValidation sqref="B4 B6" showDropDown="0" showInputMessage="0" showErrorMessage="1" allowBlank="0" error="Enter a whole number from 1 through 365." promptTitle="Days assumption" prompt="Enter a whole number from 1 through 365." type="whole" operator="between">
      <formula1>1</formula1>
      <formula2>365</formula2>
    </dataValidation>
    <dataValidation sqref="B5 B7" showDropDown="0" showInputMessage="0" showErrorMessage="1" allowBlank="0" error="Enter a nonnegative amount." promptTitle="Financial assumption" prompt="Enter an amount greater than or equal to zero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5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8" customWidth="1" min="3" max="3"/>
    <col width="20" customWidth="1" min="4" max="4"/>
    <col width="16" customWidth="1" min="5" max="5"/>
    <col width="13" customWidth="1" min="6" max="6"/>
    <col width="13" customWidth="1" min="7" max="7"/>
    <col width="23" customWidth="1" min="8" max="8"/>
    <col width="16" customWidth="1" min="9" max="9"/>
    <col width="18" customWidth="1" min="10" max="10"/>
    <col width="20" customWidth="1" min="11" max="11"/>
    <col width="15" customWidth="1" min="12" max="12"/>
    <col width="16" customWidth="1" min="13" max="13"/>
    <col width="15" customWidth="1" min="14" max="14"/>
    <col width="15" customWidth="1" min="15" max="15"/>
    <col width="13" customWidth="1" min="16" max="16"/>
    <col width="16" customWidth="1" min="17" max="17"/>
    <col width="15" customWidth="1" min="18" max="18"/>
    <col width="22" customWidth="1" min="19" max="19"/>
    <col width="18" customWidth="1" min="20" max="20"/>
    <col width="15" customWidth="1" min="21" max="21"/>
    <col width="17" customWidth="1" min="22" max="22"/>
    <col width="18" customWidth="1" min="23" max="23"/>
    <col width="16" customWidth="1" min="24" max="24"/>
    <col width="18" customWidth="1" min="25" max="25"/>
    <col width="42" customWidth="1" min="26" max="26"/>
  </cols>
  <sheetData>
    <row r="1">
      <c r="A1" s="1" t="inlineStr">
        <is>
          <t>Hotel Accounts Receivable Ledger</t>
        </is>
      </c>
    </row>
    <row r="2">
      <c r="A2" s="3" t="inlineStr">
        <is>
          <t>Enter one row per customer invoice. Update payments, credits, collection notes, and follow-up dates as activity occurs.</t>
        </is>
      </c>
    </row>
    <row r="3">
      <c r="A3" s="37" t="inlineStr">
        <is>
          <t>Operational check: investigate duplicate invoice numbers, missing due dates, overapplied payments or credits, overdue follow-up dates, and accounts marked as disputed.</t>
        </is>
      </c>
    </row>
    <row r="4" ht="34" customHeight="1">
      <c r="A4" s="38" t="inlineStr">
        <is>
          <t>Property</t>
        </is>
      </c>
      <c r="B4" s="38" t="inlineStr">
        <is>
          <t>Customer Account ID</t>
        </is>
      </c>
      <c r="C4" s="38" t="inlineStr">
        <is>
          <t>Customer Name</t>
        </is>
      </c>
      <c r="D4" s="38" t="inlineStr">
        <is>
          <t>Customer Type</t>
        </is>
      </c>
      <c r="E4" s="38" t="inlineStr">
        <is>
          <t>Invoice Number</t>
        </is>
      </c>
      <c r="F4" s="38" t="inlineStr">
        <is>
          <t>Invoice Date</t>
        </is>
      </c>
      <c r="G4" s="38" t="inlineStr">
        <is>
          <t>Due Date</t>
        </is>
      </c>
      <c r="H4" s="38" t="inlineStr">
        <is>
          <t>Source Type</t>
        </is>
      </c>
      <c r="I4" s="38" t="inlineStr">
        <is>
          <t>PMS Folio ID</t>
        </is>
      </c>
      <c r="J4" s="38" t="inlineStr">
        <is>
          <t>Event Contract ID</t>
        </is>
      </c>
      <c r="K4" s="38" t="inlineStr">
        <is>
          <t>External Reference</t>
        </is>
      </c>
      <c r="L4" s="38" t="inlineStr">
        <is>
          <t>Invoice Amount</t>
        </is>
      </c>
      <c r="M4" s="38" t="inlineStr">
        <is>
          <t>Payments Applied</t>
        </is>
      </c>
      <c r="N4" s="38" t="inlineStr">
        <is>
          <t>Credits Applied</t>
        </is>
      </c>
      <c r="O4" s="38" t="inlineStr">
        <is>
          <t>Open Balance</t>
        </is>
      </c>
      <c r="P4" s="38" t="inlineStr">
        <is>
          <t>Days Past Due</t>
        </is>
      </c>
      <c r="Q4" s="38" t="inlineStr">
        <is>
          <t>Aging Bucket</t>
        </is>
      </c>
      <c r="R4" s="38" t="inlineStr">
        <is>
          <t>Invoice Status</t>
        </is>
      </c>
      <c r="S4" s="38" t="inlineStr">
        <is>
          <t>Dispute Status</t>
        </is>
      </c>
      <c r="T4" s="38" t="inlineStr">
        <is>
          <t>Collector</t>
        </is>
      </c>
      <c r="U4" s="38" t="inlineStr">
        <is>
          <t>Last Contact Date</t>
        </is>
      </c>
      <c r="V4" s="38" t="inlineStr">
        <is>
          <t>Next Follow-Up Date</t>
        </is>
      </c>
      <c r="W4" s="38" t="inlineStr">
        <is>
          <t>Collection Priority</t>
        </is>
      </c>
      <c r="X4" s="38" t="inlineStr">
        <is>
          <t>Contact Method</t>
        </is>
      </c>
      <c r="Y4" s="38" t="inlineStr">
        <is>
          <t>Promise-to-Pay Date</t>
        </is>
      </c>
      <c r="Z4" s="38" t="inlineStr">
        <is>
          <t>Collection Notes</t>
        </is>
      </c>
    </row>
    <row r="5">
      <c r="A5" s="39" t="inlineStr">
        <is>
          <t>Downtown Harbor Hotel</t>
        </is>
      </c>
      <c r="B5" s="39" t="inlineStr">
        <is>
          <t>ACCT-1001</t>
        </is>
      </c>
      <c r="C5" s="40">
        <f>IFERROR(IF(B5="","",INDEX('Customer Accounts'!$B$5:$B$104,MATCH(B5,'Customer Accounts'!$A$5:$A$104,0))),"Account Not Found")</f>
        <v/>
      </c>
      <c r="D5" s="40">
        <f>IFERROR(IF(B5="","",INDEX('Customer Accounts'!$C$5:$C$104,MATCH(B5,'Customer Accounts'!$A$5:$A$104,0))),"Other")</f>
        <v/>
      </c>
      <c r="E5" s="39" t="inlineStr">
        <is>
          <t>DH-260418</t>
        </is>
      </c>
      <c r="F5" s="74" t="n">
        <v>46191</v>
      </c>
      <c r="G5" s="74" t="n">
        <v>46221</v>
      </c>
      <c r="H5" s="39" t="inlineStr">
        <is>
          <t>Corporate Direct Bill</t>
        </is>
      </c>
      <c r="I5" s="39" t="inlineStr">
        <is>
          <t>FOL-88421</t>
        </is>
      </c>
      <c r="J5" s="39" t="inlineStr"/>
      <c r="K5" s="39" t="inlineStr">
        <is>
          <t>PO-OR-6219</t>
        </is>
      </c>
      <c r="L5" s="75" t="n">
        <v>4860</v>
      </c>
      <c r="M5" s="75" t="n">
        <v>0</v>
      </c>
      <c r="N5" s="75" t="n">
        <v>0</v>
      </c>
      <c r="O5" s="76">
        <f>IFERROR(IF(E5="","",MAX(0,L5-M5-N5)),"")</f>
        <v/>
      </c>
      <c r="P5" s="44">
        <f>IFERROR(IF(OR(E5="",O5&lt;=0,G5=""),0,MAX(0,Dashboard!$B$3-G5)),0)</f>
        <v/>
      </c>
      <c r="Q5" s="40">
        <f>IFERROR(IF(E5="","",IF(O5&lt;=0,"Paid",IF(G5="","Missing Due Date",IF(G5&gt;=Dashboard!$B$3,"Current",IF(P5&lt;=30,"1-30",IF(P5&lt;=60,"31-60",IF(P5&lt;=90,"61-90","91+"))))))),"")</f>
        <v/>
      </c>
      <c r="R5" s="40">
        <f>IFERROR(IF(E5="","",IF(O5&lt;=0,"Paid",IF(G5="","Review",IF(G5&gt;=Dashboard!$B$3,"Open","Past Due")))),"")</f>
        <v/>
      </c>
      <c r="S5" s="39" t="inlineStr">
        <is>
          <t>None</t>
        </is>
      </c>
      <c r="T5" s="40">
        <f>IFERROR(IF(B5="","",INDEX('Customer Accounts'!$M$5:$M$104,MATCH(B5,'Customer Accounts'!$A$5:$A$104,0))),"Unassigned")</f>
        <v/>
      </c>
      <c r="U5" s="74" t="n">
        <v>46197</v>
      </c>
      <c r="V5" s="74" t="n">
        <v>46210</v>
      </c>
      <c r="W5" s="40">
        <f>IFERROR(IF(E5="","",IF(O5&lt;=0,"Closed",IF(OR(P5&gt;=Dashboard!$B$4,O5&gt;=Dashboard!$B$5,AND(V5&lt;Dashboard!$B$3,V5&lt;&gt;"")),"High",IF(P5&gt;0,"Medium","Normal")))),"")</f>
        <v/>
      </c>
      <c r="X5" s="39" t="inlineStr">
        <is>
          <t>Email</t>
        </is>
      </c>
      <c r="Y5" s="74" t="inlineStr"/>
      <c r="Z5" s="39" t="inlineStr">
        <is>
          <t>Invoice emailed; routine confirmation requested.</t>
        </is>
      </c>
    </row>
    <row r="6">
      <c r="A6" s="39" t="inlineStr">
        <is>
          <t>Downtown Harbor Hotel</t>
        </is>
      </c>
      <c r="B6" s="39" t="inlineStr">
        <is>
          <t>ACCT-1002</t>
        </is>
      </c>
      <c r="C6" s="40">
        <f>IFERROR(IF(B6="","",INDEX('Customer Accounts'!$B$5:$B$104,MATCH(B6,'Customer Accounts'!$A$5:$A$104,0))),"Account Not Found")</f>
        <v/>
      </c>
      <c r="D6" s="40">
        <f>IFERROR(IF(B6="","",INDEX('Customer Accounts'!$C$5:$C$104,MATCH(B6,'Customer Accounts'!$A$5:$A$104,0))),"Other")</f>
        <v/>
      </c>
      <c r="E6" s="39" t="inlineStr">
        <is>
          <t>DH-260371</t>
        </is>
      </c>
      <c r="F6" s="74" t="n">
        <v>46162</v>
      </c>
      <c r="G6" s="74" t="n">
        <v>46192</v>
      </c>
      <c r="H6" s="39" t="inlineStr">
        <is>
          <t>Group Master</t>
        </is>
      </c>
      <c r="I6" s="39" t="inlineStr">
        <is>
          <t>GM-26055</t>
        </is>
      </c>
      <c r="J6" s="39" t="inlineStr"/>
      <c r="K6" s="39" t="inlineStr">
        <is>
          <t>CONF-SRS-55</t>
        </is>
      </c>
      <c r="L6" s="75" t="n">
        <v>12450</v>
      </c>
      <c r="M6" s="75" t="n">
        <v>5000</v>
      </c>
      <c r="N6" s="75" t="n">
        <v>0</v>
      </c>
      <c r="O6" s="76">
        <f>IFERROR(IF(E6="","",MAX(0,L6-M6-N6)),"")</f>
        <v/>
      </c>
      <c r="P6" s="44">
        <f>IFERROR(IF(OR(E6="",O6&lt;=0,G6=""),0,MAX(0,Dashboard!$B$3-G6)),0)</f>
        <v/>
      </c>
      <c r="Q6" s="40">
        <f>IFERROR(IF(E6="","",IF(O6&lt;=0,"Paid",IF(G6="","Missing Due Date",IF(G6&gt;=Dashboard!$B$3,"Current",IF(P6&lt;=30,"1-30",IF(P6&lt;=60,"31-60",IF(P6&lt;=90,"61-90","91+"))))))),"")</f>
        <v/>
      </c>
      <c r="R6" s="40">
        <f>IFERROR(IF(E6="","",IF(O6&lt;=0,"Paid",IF(G6="","Review",IF(G6&gt;=Dashboard!$B$3,"Open","Past Due")))),"")</f>
        <v/>
      </c>
      <c r="S6" s="39" t="inlineStr">
        <is>
          <t>None</t>
        </is>
      </c>
      <c r="T6" s="40">
        <f>IFERROR(IF(B6="","",INDEX('Customer Accounts'!$M$5:$M$104,MATCH(B6,'Customer Accounts'!$A$5:$A$104,0))),"Unassigned")</f>
        <v/>
      </c>
      <c r="U6" s="74" t="n">
        <v>46198</v>
      </c>
      <c r="V6" s="74" t="n">
        <v>46202</v>
      </c>
      <c r="W6" s="40">
        <f>IFERROR(IF(E6="","",IF(O6&lt;=0,"Closed",IF(OR(P6&gt;=Dashboard!$B$4,O6&gt;=Dashboard!$B$5,AND(V6&lt;Dashboard!$B$3,V6&lt;&gt;"")),"High",IF(P6&gt;0,"Medium","Normal")))),"")</f>
        <v/>
      </c>
      <c r="X6" s="39" t="inlineStr">
        <is>
          <t>Phone</t>
        </is>
      </c>
      <c r="Y6" s="74" t="n">
        <v>46205</v>
      </c>
      <c r="Z6" s="39" t="inlineStr">
        <is>
          <t>Partial payment received; customer promised remaining review.</t>
        </is>
      </c>
    </row>
    <row r="7">
      <c r="A7" s="39" t="inlineStr">
        <is>
          <t>Grand Pavilion Events</t>
        </is>
      </c>
      <c r="B7" s="39" t="inlineStr">
        <is>
          <t>ACCT-1003</t>
        </is>
      </c>
      <c r="C7" s="40">
        <f>IFERROR(IF(B7="","",INDEX('Customer Accounts'!$B$5:$B$104,MATCH(B7,'Customer Accounts'!$A$5:$A$104,0))),"Account Not Found")</f>
        <v/>
      </c>
      <c r="D7" s="40">
        <f>IFERROR(IF(B7="","",INDEX('Customer Accounts'!$C$5:$C$104,MATCH(B7,'Customer Accounts'!$A$5:$A$104,0))),"Other")</f>
        <v/>
      </c>
      <c r="E7" s="39" t="inlineStr">
        <is>
          <t>GP-260144</t>
        </is>
      </c>
      <c r="F7" s="74" t="n">
        <v>46140</v>
      </c>
      <c r="G7" s="74" t="n">
        <v>46170</v>
      </c>
      <c r="H7" s="39" t="inlineStr">
        <is>
          <t>Event Invoice</t>
        </is>
      </c>
      <c r="I7" s="39" t="inlineStr"/>
      <c r="J7" s="39" t="inlineStr">
        <is>
          <t>EV-260144</t>
        </is>
      </c>
      <c r="K7" s="39" t="inlineStr">
        <is>
          <t>BA-APR-26</t>
        </is>
      </c>
      <c r="L7" s="75" t="n">
        <v>18975</v>
      </c>
      <c r="M7" s="75" t="n">
        <v>0</v>
      </c>
      <c r="N7" s="75" t="n">
        <v>750</v>
      </c>
      <c r="O7" s="76">
        <f>IFERROR(IF(E7="","",MAX(0,L7-M7-N7)),"")</f>
        <v/>
      </c>
      <c r="P7" s="44">
        <f>IFERROR(IF(OR(E7="",O7&lt;=0,G7=""),0,MAX(0,Dashboard!$B$3-G7)),0)</f>
        <v/>
      </c>
      <c r="Q7" s="40">
        <f>IFERROR(IF(E7="","",IF(O7&lt;=0,"Paid",IF(G7="","Missing Due Date",IF(G7&gt;=Dashboard!$B$3,"Current",IF(P7&lt;=30,"1-30",IF(P7&lt;=60,"31-60",IF(P7&lt;=90,"61-90","91+"))))))),"")</f>
        <v/>
      </c>
      <c r="R7" s="40">
        <f>IFERROR(IF(E7="","",IF(O7&lt;=0,"Paid",IF(G7="","Review",IF(G7&gt;=Dashboard!$B$3,"Open","Past Due")))),"")</f>
        <v/>
      </c>
      <c r="S7" s="39" t="inlineStr">
        <is>
          <t>Documentation Requested</t>
        </is>
      </c>
      <c r="T7" s="40">
        <f>IFERROR(IF(B7="","",INDEX('Customer Accounts'!$M$5:$M$104,MATCH(B7,'Customer Accounts'!$A$5:$A$104,0))),"Unassigned")</f>
        <v/>
      </c>
      <c r="U7" s="74" t="n">
        <v>46199</v>
      </c>
      <c r="V7" s="74" t="n">
        <v>46204</v>
      </c>
      <c r="W7" s="40">
        <f>IFERROR(IF(E7="","",IF(O7&lt;=0,"Closed",IF(OR(P7&gt;=Dashboard!$B$4,O7&gt;=Dashboard!$B$5,AND(V7&lt;Dashboard!$B$3,V7&lt;&gt;"")),"High",IF(P7&gt;0,"Medium","Normal")))),"")</f>
        <v/>
      </c>
      <c r="X7" s="39" t="inlineStr">
        <is>
          <t>Email</t>
        </is>
      </c>
      <c r="Y7" s="74" t="inlineStr"/>
      <c r="Z7" s="39" t="inlineStr">
        <is>
          <t>Banquet detail and signed event summary resent.</t>
        </is>
      </c>
    </row>
    <row r="8">
      <c r="A8" s="39" t="inlineStr">
        <is>
          <t>Airport Suites</t>
        </is>
      </c>
      <c r="B8" s="39" t="inlineStr">
        <is>
          <t>ACCT-1004</t>
        </is>
      </c>
      <c r="C8" s="40">
        <f>IFERROR(IF(B8="","",INDEX('Customer Accounts'!$B$5:$B$104,MATCH(B8,'Customer Accounts'!$A$5:$A$104,0))),"Account Not Found")</f>
        <v/>
      </c>
      <c r="D8" s="40">
        <f>IFERROR(IF(B8="","",INDEX('Customer Accounts'!$C$5:$C$104,MATCH(B8,'Customer Accounts'!$A$5:$A$104,0))),"Other")</f>
        <v/>
      </c>
      <c r="E8" s="39" t="inlineStr">
        <is>
          <t>AS-260091</t>
        </is>
      </c>
      <c r="F8" s="74" t="n">
        <v>46096</v>
      </c>
      <c r="G8" s="74" t="n">
        <v>46126</v>
      </c>
      <c r="H8" s="39" t="inlineStr">
        <is>
          <t>Crew Billing</t>
        </is>
      </c>
      <c r="I8" s="39" t="inlineStr">
        <is>
          <t>CREW-3118</t>
        </is>
      </c>
      <c r="J8" s="39" t="inlineStr"/>
      <c r="K8" s="39" t="inlineStr">
        <is>
          <t>NSFS-MAR</t>
        </is>
      </c>
      <c r="L8" s="75" t="n">
        <v>9840</v>
      </c>
      <c r="M8" s="75" t="n">
        <v>2000</v>
      </c>
      <c r="N8" s="75" t="n">
        <v>0</v>
      </c>
      <c r="O8" s="76">
        <f>IFERROR(IF(E8="","",MAX(0,L8-M8-N8)),"")</f>
        <v/>
      </c>
      <c r="P8" s="44">
        <f>IFERROR(IF(OR(E8="",O8&lt;=0,G8=""),0,MAX(0,Dashboard!$B$3-G8)),0)</f>
        <v/>
      </c>
      <c r="Q8" s="40">
        <f>IFERROR(IF(E8="","",IF(O8&lt;=0,"Paid",IF(G8="","Missing Due Date",IF(G8&gt;=Dashboard!$B$3,"Current",IF(P8&lt;=30,"1-30",IF(P8&lt;=60,"31-60",IF(P8&lt;=90,"61-90","91+"))))))),"")</f>
        <v/>
      </c>
      <c r="R8" s="40">
        <f>IFERROR(IF(E8="","",IF(O8&lt;=0,"Paid",IF(G8="","Review",IF(G8&gt;=Dashboard!$B$3,"Open","Past Due")))),"")</f>
        <v/>
      </c>
      <c r="S8" s="39" t="inlineStr">
        <is>
          <t>None</t>
        </is>
      </c>
      <c r="T8" s="40">
        <f>IFERROR(IF(B8="","",INDEX('Customer Accounts'!$M$5:$M$104,MATCH(B8,'Customer Accounts'!$A$5:$A$104,0))),"Unassigned")</f>
        <v/>
      </c>
      <c r="U8" s="74" t="n">
        <v>46191</v>
      </c>
      <c r="V8" s="74" t="n">
        <v>46200</v>
      </c>
      <c r="W8" s="40">
        <f>IFERROR(IF(E8="","",IF(O8&lt;=0,"Closed",IF(OR(P8&gt;=Dashboard!$B$4,O8&gt;=Dashboard!$B$5,AND(V8&lt;Dashboard!$B$3,V8&lt;&gt;"")),"High",IF(P8&gt;0,"Medium","Normal")))),"")</f>
        <v/>
      </c>
      <c r="X8" s="39" t="inlineStr">
        <is>
          <t>Portal</t>
        </is>
      </c>
      <c r="Y8" s="74" t="n">
        <v>46206</v>
      </c>
      <c r="Z8" s="39" t="inlineStr">
        <is>
          <t>Remittance detail requested for next crew settlement.</t>
        </is>
      </c>
    </row>
    <row r="9">
      <c r="A9" s="39" t="inlineStr">
        <is>
          <t>Lakeside Resort</t>
        </is>
      </c>
      <c r="B9" s="39" t="inlineStr">
        <is>
          <t>ACCT-1005</t>
        </is>
      </c>
      <c r="C9" s="40">
        <f>IFERROR(IF(B9="","",INDEX('Customer Accounts'!$B$5:$B$104,MATCH(B9,'Customer Accounts'!$A$5:$A$104,0))),"Account Not Found")</f>
        <v/>
      </c>
      <c r="D9" s="40">
        <f>IFERROR(IF(B9="","",INDEX('Customer Accounts'!$C$5:$C$104,MATCH(B9,'Customer Accounts'!$A$5:$A$104,0))),"Other")</f>
        <v/>
      </c>
      <c r="E9" s="39" t="inlineStr">
        <is>
          <t>LR-260033</t>
        </is>
      </c>
      <c r="F9" s="74" t="n">
        <v>46032</v>
      </c>
      <c r="G9" s="74" t="n">
        <v>46062</v>
      </c>
      <c r="H9" s="39" t="inlineStr">
        <is>
          <t>Travel Agency</t>
        </is>
      </c>
      <c r="I9" s="39" t="inlineStr">
        <is>
          <t>TA-77204</t>
        </is>
      </c>
      <c r="J9" s="39" t="inlineStr"/>
      <c r="K9" s="39" t="inlineStr">
        <is>
          <t>HTP-JAN</t>
        </is>
      </c>
      <c r="L9" s="75" t="n">
        <v>6275</v>
      </c>
      <c r="M9" s="75" t="n">
        <v>1000</v>
      </c>
      <c r="N9" s="75" t="n">
        <v>0</v>
      </c>
      <c r="O9" s="76">
        <f>IFERROR(IF(E9="","",MAX(0,L9-M9-N9)),"")</f>
        <v/>
      </c>
      <c r="P9" s="44">
        <f>IFERROR(IF(OR(E9="",O9&lt;=0,G9=""),0,MAX(0,Dashboard!$B$3-G9)),0)</f>
        <v/>
      </c>
      <c r="Q9" s="40">
        <f>IFERROR(IF(E9="","",IF(O9&lt;=0,"Paid",IF(G9="","Missing Due Date",IF(G9&gt;=Dashboard!$B$3,"Current",IF(P9&lt;=30,"1-30",IF(P9&lt;=60,"31-60",IF(P9&lt;=90,"61-90","91+"))))))),"")</f>
        <v/>
      </c>
      <c r="R9" s="40">
        <f>IFERROR(IF(E9="","",IF(O9&lt;=0,"Paid",IF(G9="","Review",IF(G9&gt;=Dashboard!$B$3,"Open","Past Due")))),"")</f>
        <v/>
      </c>
      <c r="S9" s="39" t="inlineStr">
        <is>
          <t>Rate Dispute</t>
        </is>
      </c>
      <c r="T9" s="40">
        <f>IFERROR(IF(B9="","",INDEX('Customer Accounts'!$M$5:$M$104,MATCH(B9,'Customer Accounts'!$A$5:$A$104,0))),"Unassigned")</f>
        <v/>
      </c>
      <c r="U9" s="74" t="n">
        <v>46193</v>
      </c>
      <c r="V9" s="74" t="n">
        <v>46201</v>
      </c>
      <c r="W9" s="40">
        <f>IFERROR(IF(E9="","",IF(O9&lt;=0,"Closed",IF(OR(P9&gt;=Dashboard!$B$4,O9&gt;=Dashboard!$B$5,AND(V9&lt;Dashboard!$B$3,V9&lt;&gt;"")),"High",IF(P9&gt;0,"Medium","Normal")))),"")</f>
        <v/>
      </c>
      <c r="X9" s="39" t="inlineStr">
        <is>
          <t>Email</t>
        </is>
      </c>
      <c r="Y9" s="74" t="inlineStr"/>
      <c r="Z9" s="39" t="inlineStr">
        <is>
          <t>Rate support provided; disputed room-night list under review.</t>
        </is>
      </c>
    </row>
    <row r="10">
      <c r="A10" s="39" t="inlineStr">
        <is>
          <t>Downtown Harbor Hotel</t>
        </is>
      </c>
      <c r="B10" s="39" t="inlineStr">
        <is>
          <t>ACCT-1006</t>
        </is>
      </c>
      <c r="C10" s="40">
        <f>IFERROR(IF(B10="","",INDEX('Customer Accounts'!$B$5:$B$104,MATCH(B10,'Customer Accounts'!$A$5:$A$104,0))),"Account Not Found")</f>
        <v/>
      </c>
      <c r="D10" s="40">
        <f>IFERROR(IF(B10="","",INDEX('Customer Accounts'!$C$5:$C$104,MATCH(B10,'Customer Accounts'!$A$5:$A$104,0))),"Other")</f>
        <v/>
      </c>
      <c r="E10" s="39" t="inlineStr">
        <is>
          <t>DH-260409</t>
        </is>
      </c>
      <c r="F10" s="74" t="n">
        <v>46178</v>
      </c>
      <c r="G10" s="74" t="n">
        <v>46208</v>
      </c>
      <c r="H10" s="39" t="inlineStr">
        <is>
          <t>Corporate Direct Bill</t>
        </is>
      </c>
      <c r="I10" s="39" t="inlineStr">
        <is>
          <t>FOL-89103</t>
        </is>
      </c>
      <c r="J10" s="39" t="inlineStr"/>
      <c r="K10" s="39" t="inlineStr">
        <is>
          <t>CAC-JUNE</t>
        </is>
      </c>
      <c r="L10" s="75" t="n">
        <v>3600</v>
      </c>
      <c r="M10" s="75" t="n">
        <v>0</v>
      </c>
      <c r="N10" s="75" t="n">
        <v>0</v>
      </c>
      <c r="O10" s="76">
        <f>IFERROR(IF(E10="","",MAX(0,L10-M10-N10)),"")</f>
        <v/>
      </c>
      <c r="P10" s="44">
        <f>IFERROR(IF(OR(E10="",O10&lt;=0,G10=""),0,MAX(0,Dashboard!$B$3-G10)),0)</f>
        <v/>
      </c>
      <c r="Q10" s="40">
        <f>IFERROR(IF(E10="","",IF(O10&lt;=0,"Paid",IF(G10="","Missing Due Date",IF(G10&gt;=Dashboard!$B$3,"Current",IF(P10&lt;=30,"1-30",IF(P10&lt;=60,"31-60",IF(P10&lt;=90,"61-90","91+"))))))),"")</f>
        <v/>
      </c>
      <c r="R10" s="40">
        <f>IFERROR(IF(E10="","",IF(O10&lt;=0,"Paid",IF(G10="","Review",IF(G10&gt;=Dashboard!$B$3,"Open","Past Due")))),"")</f>
        <v/>
      </c>
      <c r="S10" s="39" t="inlineStr">
        <is>
          <t>None</t>
        </is>
      </c>
      <c r="T10" s="40">
        <f>IFERROR(IF(B10="","",INDEX('Customer Accounts'!$M$5:$M$104,MATCH(B10,'Customer Accounts'!$A$5:$A$104,0))),"Unassigned")</f>
        <v/>
      </c>
      <c r="U10" s="74" t="n">
        <v>46195</v>
      </c>
      <c r="V10" s="74" t="n">
        <v>46209</v>
      </c>
      <c r="W10" s="40">
        <f>IFERROR(IF(E10="","",IF(O10&lt;=0,"Closed",IF(OR(P10&gt;=Dashboard!$B$4,O10&gt;=Dashboard!$B$5,AND(V10&lt;Dashboard!$B$3,V10&lt;&gt;"")),"High",IF(P10&gt;0,"Medium","Normal")))),"")</f>
        <v/>
      </c>
      <c r="X10" s="39" t="inlineStr">
        <is>
          <t>Email</t>
        </is>
      </c>
      <c r="Y10" s="74" t="inlineStr"/>
      <c r="Z10" s="39" t="inlineStr">
        <is>
          <t>Invoice acknowledged and scheduled for routine processing.</t>
        </is>
      </c>
    </row>
    <row r="11">
      <c r="A11" s="39" t="inlineStr">
        <is>
          <t>Lakeside Resort</t>
        </is>
      </c>
      <c r="B11" s="39" t="inlineStr">
        <is>
          <t>ACCT-1007</t>
        </is>
      </c>
      <c r="C11" s="40">
        <f>IFERROR(IF(B11="","",INDEX('Customer Accounts'!$B$5:$B$104,MATCH(B11,'Customer Accounts'!$A$5:$A$104,0))),"Account Not Found")</f>
        <v/>
      </c>
      <c r="D11" s="40">
        <f>IFERROR(IF(B11="","",INDEX('Customer Accounts'!$C$5:$C$104,MATCH(B11,'Customer Accounts'!$A$5:$A$104,0))),"Other")</f>
        <v/>
      </c>
      <c r="E11" s="39" t="inlineStr">
        <is>
          <t>LR-260106</t>
        </is>
      </c>
      <c r="F11" s="74" t="n">
        <v>46150</v>
      </c>
      <c r="G11" s="74" t="n">
        <v>46180</v>
      </c>
      <c r="H11" s="39" t="inlineStr">
        <is>
          <t>OTA</t>
        </is>
      </c>
      <c r="I11" s="39" t="inlineStr">
        <is>
          <t>OTA-44591</t>
        </is>
      </c>
      <c r="J11" s="39" t="inlineStr"/>
      <c r="K11" s="39" t="inlineStr">
        <is>
          <t>SMR-0508</t>
        </is>
      </c>
      <c r="L11" s="75" t="n">
        <v>2940</v>
      </c>
      <c r="M11" s="75" t="n">
        <v>0</v>
      </c>
      <c r="N11" s="75" t="n">
        <v>240</v>
      </c>
      <c r="O11" s="76">
        <f>IFERROR(IF(E11="","",MAX(0,L11-M11-N11)),"")</f>
        <v/>
      </c>
      <c r="P11" s="44">
        <f>IFERROR(IF(OR(E11="",O11&lt;=0,G11=""),0,MAX(0,Dashboard!$B$3-G11)),0)</f>
        <v/>
      </c>
      <c r="Q11" s="40">
        <f>IFERROR(IF(E11="","",IF(O11&lt;=0,"Paid",IF(G11="","Missing Due Date",IF(G11&gt;=Dashboard!$B$3,"Current",IF(P11&lt;=30,"1-30",IF(P11&lt;=60,"31-60",IF(P11&lt;=90,"61-90","91+"))))))),"")</f>
        <v/>
      </c>
      <c r="R11" s="40">
        <f>IFERROR(IF(E11="","",IF(O11&lt;=0,"Paid",IF(G11="","Review",IF(G11&gt;=Dashboard!$B$3,"Open","Past Due")))),"")</f>
        <v/>
      </c>
      <c r="S11" s="39" t="inlineStr">
        <is>
          <t>None</t>
        </is>
      </c>
      <c r="T11" s="40">
        <f>IFERROR(IF(B11="","",INDEX('Customer Accounts'!$M$5:$M$104,MATCH(B11,'Customer Accounts'!$A$5:$A$104,0))),"Unassigned")</f>
        <v/>
      </c>
      <c r="U11" s="74" t="n">
        <v>46196</v>
      </c>
      <c r="V11" s="74" t="n">
        <v>46204</v>
      </c>
      <c r="W11" s="40">
        <f>IFERROR(IF(E11="","",IF(O11&lt;=0,"Closed",IF(OR(P11&gt;=Dashboard!$B$4,O11&gt;=Dashboard!$B$5,AND(V11&lt;Dashboard!$B$3,V11&lt;&gt;"")),"High",IF(P11&gt;0,"Medium","Normal")))),"")</f>
        <v/>
      </c>
      <c r="X11" s="39" t="inlineStr">
        <is>
          <t>Portal</t>
        </is>
      </c>
      <c r="Y11" s="74" t="inlineStr"/>
      <c r="Z11" s="39" t="inlineStr">
        <is>
          <t>Credit posted; remaining balance submitted through portal.</t>
        </is>
      </c>
    </row>
    <row r="12">
      <c r="A12" s="39" t="inlineStr">
        <is>
          <t>Grand Pavilion Events</t>
        </is>
      </c>
      <c r="B12" s="39" t="inlineStr">
        <is>
          <t>ACCT-1008</t>
        </is>
      </c>
      <c r="C12" s="40">
        <f>IFERROR(IF(B12="","",INDEX('Customer Accounts'!$B$5:$B$104,MATCH(B12,'Customer Accounts'!$A$5:$A$104,0))),"Account Not Found")</f>
        <v/>
      </c>
      <c r="D12" s="40">
        <f>IFERROR(IF(B12="","",INDEX('Customer Accounts'!$C$5:$C$104,MATCH(B12,'Customer Accounts'!$A$5:$A$104,0))),"Other")</f>
        <v/>
      </c>
      <c r="E12" s="39" t="inlineStr">
        <is>
          <t>GP-260097</t>
        </is>
      </c>
      <c r="F12" s="74" t="n">
        <v>46083</v>
      </c>
      <c r="G12" s="74" t="n">
        <v>46113</v>
      </c>
      <c r="H12" s="39" t="inlineStr">
        <is>
          <t>Event Invoice</t>
        </is>
      </c>
      <c r="I12" s="39" t="inlineStr"/>
      <c r="J12" s="39" t="inlineStr">
        <is>
          <t>EV-260097</t>
        </is>
      </c>
      <c r="K12" s="39" t="inlineStr">
        <is>
          <t>CGW-FINAL</t>
        </is>
      </c>
      <c r="L12" s="75" t="n">
        <v>14250</v>
      </c>
      <c r="M12" s="75" t="n">
        <v>14250</v>
      </c>
      <c r="N12" s="75" t="n">
        <v>0</v>
      </c>
      <c r="O12" s="76">
        <f>IFERROR(IF(E12="","",MAX(0,L12-M12-N12)),"")</f>
        <v/>
      </c>
      <c r="P12" s="44">
        <f>IFERROR(IF(OR(E12="",O12&lt;=0,G12=""),0,MAX(0,Dashboard!$B$3-G12)),0)</f>
        <v/>
      </c>
      <c r="Q12" s="40">
        <f>IFERROR(IF(E12="","",IF(O12&lt;=0,"Paid",IF(G12="","Missing Due Date",IF(G12&gt;=Dashboard!$B$3,"Current",IF(P12&lt;=30,"1-30",IF(P12&lt;=60,"31-60",IF(P12&lt;=90,"61-90","91+"))))))),"")</f>
        <v/>
      </c>
      <c r="R12" s="40">
        <f>IFERROR(IF(E12="","",IF(O12&lt;=0,"Paid",IF(G12="","Review",IF(G12&gt;=Dashboard!$B$3,"Open","Past Due")))),"")</f>
        <v/>
      </c>
      <c r="S12" s="39" t="inlineStr">
        <is>
          <t>Resolved</t>
        </is>
      </c>
      <c r="T12" s="40">
        <f>IFERROR(IF(B12="","",INDEX('Customer Accounts'!$M$5:$M$104,MATCH(B12,'Customer Accounts'!$A$5:$A$104,0))),"Unassigned")</f>
        <v/>
      </c>
      <c r="U12" s="74" t="n">
        <v>46115</v>
      </c>
      <c r="V12" s="74" t="inlineStr"/>
      <c r="W12" s="40">
        <f>IFERROR(IF(E12="","",IF(O12&lt;=0,"Closed",IF(OR(P12&gt;=Dashboard!$B$4,O12&gt;=Dashboard!$B$5,AND(V12&lt;Dashboard!$B$3,V12&lt;&gt;"")),"High",IF(P12&gt;0,"Medium","Normal")))),"")</f>
        <v/>
      </c>
      <c r="X12" s="39" t="inlineStr">
        <is>
          <t>Email</t>
        </is>
      </c>
      <c r="Y12" s="74" t="inlineStr"/>
      <c r="Z12" s="39" t="inlineStr">
        <is>
          <t>Paid in full; remittance matched to event invoice.</t>
        </is>
      </c>
    </row>
    <row r="13">
      <c r="A13" s="39" t="inlineStr">
        <is>
          <t>Airport Suites</t>
        </is>
      </c>
      <c r="B13" s="39" t="inlineStr">
        <is>
          <t>ACCT-1001</t>
        </is>
      </c>
      <c r="C13" s="40">
        <f>IFERROR(IF(B13="","",INDEX('Customer Accounts'!$B$5:$B$104,MATCH(B13,'Customer Accounts'!$A$5:$A$104,0))),"Account Not Found")</f>
        <v/>
      </c>
      <c r="D13" s="40">
        <f>IFERROR(IF(B13="","",INDEX('Customer Accounts'!$C$5:$C$104,MATCH(B13,'Customer Accounts'!$A$5:$A$104,0))),"Other")</f>
        <v/>
      </c>
      <c r="E13" s="39" t="inlineStr">
        <is>
          <t>AS-260118</t>
        </is>
      </c>
      <c r="F13" s="74" t="n">
        <v>46122</v>
      </c>
      <c r="G13" s="74" t="n">
        <v>46152</v>
      </c>
      <c r="H13" s="39" t="inlineStr">
        <is>
          <t>Corporate Direct Bill</t>
        </is>
      </c>
      <c r="I13" s="39" t="inlineStr">
        <is>
          <t>FOL-86224</t>
        </is>
      </c>
      <c r="J13" s="39" t="inlineStr"/>
      <c r="K13" s="39" t="inlineStr">
        <is>
          <t>PO-OR-5881</t>
        </is>
      </c>
      <c r="L13" s="75" t="n">
        <v>5425</v>
      </c>
      <c r="M13" s="75" t="n">
        <v>0</v>
      </c>
      <c r="N13" s="75" t="n">
        <v>0</v>
      </c>
      <c r="O13" s="76">
        <f>IFERROR(IF(E13="","",MAX(0,L13-M13-N13)),"")</f>
        <v/>
      </c>
      <c r="P13" s="44">
        <f>IFERROR(IF(OR(E13="",O13&lt;=0,G13=""),0,MAX(0,Dashboard!$B$3-G13)),0)</f>
        <v/>
      </c>
      <c r="Q13" s="40">
        <f>IFERROR(IF(E13="","",IF(O13&lt;=0,"Paid",IF(G13="","Missing Due Date",IF(G13&gt;=Dashboard!$B$3,"Current",IF(P13&lt;=30,"1-30",IF(P13&lt;=60,"31-60",IF(P13&lt;=90,"61-90","91+"))))))),"")</f>
        <v/>
      </c>
      <c r="R13" s="40">
        <f>IFERROR(IF(E13="","",IF(O13&lt;=0,"Paid",IF(G13="","Review",IF(G13&gt;=Dashboard!$B$3,"Open","Past Due")))),"")</f>
        <v/>
      </c>
      <c r="S13" s="39" t="inlineStr">
        <is>
          <t>None</t>
        </is>
      </c>
      <c r="T13" s="40">
        <f>IFERROR(IF(B13="","",INDEX('Customer Accounts'!$M$5:$M$104,MATCH(B13,'Customer Accounts'!$A$5:$A$104,0))),"Unassigned")</f>
        <v/>
      </c>
      <c r="U13" s="74" t="n">
        <v>46202</v>
      </c>
      <c r="V13" s="74" t="n">
        <v>46205</v>
      </c>
      <c r="W13" s="40">
        <f>IFERROR(IF(E13="","",IF(O13&lt;=0,"Closed",IF(OR(P13&gt;=Dashboard!$B$4,O13&gt;=Dashboard!$B$5,AND(V13&lt;Dashboard!$B$3,V13&lt;&gt;"")),"High",IF(P13&gt;0,"Medium","Normal")))),"")</f>
        <v/>
      </c>
      <c r="X13" s="39" t="inlineStr">
        <is>
          <t>Phone</t>
        </is>
      </c>
      <c r="Y13" s="74" t="n">
        <v>46211</v>
      </c>
      <c r="Z13" s="39" t="inlineStr">
        <is>
          <t>Customer confirmed invoice is queued for payment.</t>
        </is>
      </c>
    </row>
    <row r="14">
      <c r="A14" s="39" t="inlineStr">
        <is>
          <t>Downtown Harbor Hotel</t>
        </is>
      </c>
      <c r="B14" s="39" t="inlineStr">
        <is>
          <t>ACCT-1003</t>
        </is>
      </c>
      <c r="C14" s="40">
        <f>IFERROR(IF(B14="","",INDEX('Customer Accounts'!$B$5:$B$104,MATCH(B14,'Customer Accounts'!$A$5:$A$104,0))),"Account Not Found")</f>
        <v/>
      </c>
      <c r="D14" s="40">
        <f>IFERROR(IF(B14="","",INDEX('Customer Accounts'!$C$5:$C$104,MATCH(B14,'Customer Accounts'!$A$5:$A$104,0))),"Other")</f>
        <v/>
      </c>
      <c r="E14" s="39" t="inlineStr">
        <is>
          <t>DH-260301</t>
        </is>
      </c>
      <c r="F14" s="74" t="n">
        <v>46065</v>
      </c>
      <c r="G14" s="74" t="n">
        <v>46095</v>
      </c>
      <c r="H14" s="39" t="inlineStr">
        <is>
          <t>Food and Beverage</t>
        </is>
      </c>
      <c r="I14" s="39" t="inlineStr">
        <is>
          <t>FNB-26081</t>
        </is>
      </c>
      <c r="J14" s="39" t="inlineStr">
        <is>
          <t>EV-260081</t>
        </is>
      </c>
      <c r="K14" s="39" t="inlineStr">
        <is>
          <t>BA-FEB</t>
        </is>
      </c>
      <c r="L14" s="75" t="n">
        <v>1875</v>
      </c>
      <c r="M14" s="75" t="n">
        <v>500</v>
      </c>
      <c r="N14" s="75" t="n">
        <v>0</v>
      </c>
      <c r="O14" s="76">
        <f>IFERROR(IF(E14="","",MAX(0,L14-M14-N14)),"")</f>
        <v/>
      </c>
      <c r="P14" s="44">
        <f>IFERROR(IF(OR(E14="",O14&lt;=0,G14=""),0,MAX(0,Dashboard!$B$3-G14)),0)</f>
        <v/>
      </c>
      <c r="Q14" s="40">
        <f>IFERROR(IF(E14="","",IF(O14&lt;=0,"Paid",IF(G14="","Missing Due Date",IF(G14&gt;=Dashboard!$B$3,"Current",IF(P14&lt;=30,"1-30",IF(P14&lt;=60,"31-60",IF(P14&lt;=90,"61-90","91+"))))))),"")</f>
        <v/>
      </c>
      <c r="R14" s="40">
        <f>IFERROR(IF(E14="","",IF(O14&lt;=0,"Paid",IF(G14="","Review",IF(G14&gt;=Dashboard!$B$3,"Open","Past Due")))),"")</f>
        <v/>
      </c>
      <c r="S14" s="39" t="inlineStr">
        <is>
          <t>Credit Pending</t>
        </is>
      </c>
      <c r="T14" s="40">
        <f>IFERROR(IF(B14="","",INDEX('Customer Accounts'!$M$5:$M$104,MATCH(B14,'Customer Accounts'!$A$5:$A$104,0))),"Unassigned")</f>
        <v/>
      </c>
      <c r="U14" s="74" t="n">
        <v>46194</v>
      </c>
      <c r="V14" s="74" t="n">
        <v>46199</v>
      </c>
      <c r="W14" s="40">
        <f>IFERROR(IF(E14="","",IF(O14&lt;=0,"Closed",IF(OR(P14&gt;=Dashboard!$B$4,O14&gt;=Dashboard!$B$5,AND(V14&lt;Dashboard!$B$3,V14&lt;&gt;"")),"High",IF(P14&gt;0,"Medium","Normal")))),"")</f>
        <v/>
      </c>
      <c r="X14" s="39" t="inlineStr">
        <is>
          <t>Email</t>
        </is>
      </c>
      <c r="Y14" s="74" t="n">
        <v>46208</v>
      </c>
      <c r="Z14" s="39" t="inlineStr">
        <is>
          <t>Credit memo review pending; balance follow-up overdue.</t>
        </is>
      </c>
    </row>
    <row r="15">
      <c r="A15" s="45" t="n"/>
      <c r="B15" s="45" t="n"/>
      <c r="C15" s="40">
        <f>IFERROR(IF(B15="","",INDEX('Customer Accounts'!$B$5:$B$104,MATCH(B15,'Customer Accounts'!$A$5:$A$104,0))),"Account Not Found")</f>
        <v/>
      </c>
      <c r="D15" s="40">
        <f>IFERROR(IF(B15="","",INDEX('Customer Accounts'!$C$5:$C$104,MATCH(B15,'Customer Accounts'!$A$5:$A$104,0))),"Other")</f>
        <v/>
      </c>
      <c r="E15" s="45" t="n"/>
      <c r="F15" s="77" t="n"/>
      <c r="G15" s="77" t="n"/>
      <c r="H15" s="45" t="n"/>
      <c r="I15" s="45" t="n"/>
      <c r="J15" s="45" t="n"/>
      <c r="K15" s="45" t="n"/>
      <c r="L15" s="78" t="n"/>
      <c r="M15" s="78" t="n"/>
      <c r="N15" s="78" t="n"/>
      <c r="O15" s="76">
        <f>IFERROR(IF(E15="","",MAX(0,L15-M15-N15)),"")</f>
        <v/>
      </c>
      <c r="P15" s="44">
        <f>IFERROR(IF(OR(E15="",O15&lt;=0,G15=""),0,MAX(0,Dashboard!$B$3-G15)),0)</f>
        <v/>
      </c>
      <c r="Q15" s="40">
        <f>IFERROR(IF(E15="","",IF(O15&lt;=0,"Paid",IF(G15="","Missing Due Date",IF(G15&gt;=Dashboard!$B$3,"Current",IF(P15&lt;=30,"1-30",IF(P15&lt;=60,"31-60",IF(P15&lt;=90,"61-90","91+"))))))),"")</f>
        <v/>
      </c>
      <c r="R15" s="40">
        <f>IFERROR(IF(E15="","",IF(O15&lt;=0,"Paid",IF(G15="","Review",IF(G15&gt;=Dashboard!$B$3,"Open","Past Due")))),"")</f>
        <v/>
      </c>
      <c r="S15" s="45" t="n"/>
      <c r="T15" s="40">
        <f>IFERROR(IF(B15="","",INDEX('Customer Accounts'!$M$5:$M$104,MATCH(B15,'Customer Accounts'!$A$5:$A$104,0))),"Unassigned")</f>
        <v/>
      </c>
      <c r="U15" s="77" t="n"/>
      <c r="V15" s="77" t="n"/>
      <c r="W15" s="40">
        <f>IFERROR(IF(E15="","",IF(O15&lt;=0,"Closed",IF(OR(P15&gt;=Dashboard!$B$4,O15&gt;=Dashboard!$B$5,AND(V15&lt;Dashboard!$B$3,V15&lt;&gt;"")),"High",IF(P15&gt;0,"Medium","Normal")))),"")</f>
        <v/>
      </c>
      <c r="X15" s="45" t="n"/>
      <c r="Y15" s="77" t="n"/>
      <c r="Z15" s="45" t="n"/>
    </row>
    <row r="16">
      <c r="A16" s="45" t="n"/>
      <c r="B16" s="45" t="n"/>
      <c r="C16" s="40">
        <f>IFERROR(IF(B16="","",INDEX('Customer Accounts'!$B$5:$B$104,MATCH(B16,'Customer Accounts'!$A$5:$A$104,0))),"Account Not Found")</f>
        <v/>
      </c>
      <c r="D16" s="40">
        <f>IFERROR(IF(B16="","",INDEX('Customer Accounts'!$C$5:$C$104,MATCH(B16,'Customer Accounts'!$A$5:$A$104,0))),"Other")</f>
        <v/>
      </c>
      <c r="E16" s="45" t="n"/>
      <c r="F16" s="77" t="n"/>
      <c r="G16" s="77" t="n"/>
      <c r="H16" s="45" t="n"/>
      <c r="I16" s="45" t="n"/>
      <c r="J16" s="45" t="n"/>
      <c r="K16" s="45" t="n"/>
      <c r="L16" s="78" t="n"/>
      <c r="M16" s="78" t="n"/>
      <c r="N16" s="78" t="n"/>
      <c r="O16" s="76">
        <f>IFERROR(IF(E16="","",MAX(0,L16-M16-N16)),"")</f>
        <v/>
      </c>
      <c r="P16" s="44">
        <f>IFERROR(IF(OR(E16="",O16&lt;=0,G16=""),0,MAX(0,Dashboard!$B$3-G16)),0)</f>
        <v/>
      </c>
      <c r="Q16" s="40">
        <f>IFERROR(IF(E16="","",IF(O16&lt;=0,"Paid",IF(G16="","Missing Due Date",IF(G16&gt;=Dashboard!$B$3,"Current",IF(P16&lt;=30,"1-30",IF(P16&lt;=60,"31-60",IF(P16&lt;=90,"61-90","91+"))))))),"")</f>
        <v/>
      </c>
      <c r="R16" s="40">
        <f>IFERROR(IF(E16="","",IF(O16&lt;=0,"Paid",IF(G16="","Review",IF(G16&gt;=Dashboard!$B$3,"Open","Past Due")))),"")</f>
        <v/>
      </c>
      <c r="S16" s="45" t="n"/>
      <c r="T16" s="40">
        <f>IFERROR(IF(B16="","",INDEX('Customer Accounts'!$M$5:$M$104,MATCH(B16,'Customer Accounts'!$A$5:$A$104,0))),"Unassigned")</f>
        <v/>
      </c>
      <c r="U16" s="77" t="n"/>
      <c r="V16" s="77" t="n"/>
      <c r="W16" s="40">
        <f>IFERROR(IF(E16="","",IF(O16&lt;=0,"Closed",IF(OR(P16&gt;=Dashboard!$B$4,O16&gt;=Dashboard!$B$5,AND(V16&lt;Dashboard!$B$3,V16&lt;&gt;"")),"High",IF(P16&gt;0,"Medium","Normal")))),"")</f>
        <v/>
      </c>
      <c r="X16" s="45" t="n"/>
      <c r="Y16" s="77" t="n"/>
      <c r="Z16" s="45" t="n"/>
    </row>
    <row r="17">
      <c r="A17" s="45" t="n"/>
      <c r="B17" s="45" t="n"/>
      <c r="C17" s="40">
        <f>IFERROR(IF(B17="","",INDEX('Customer Accounts'!$B$5:$B$104,MATCH(B17,'Customer Accounts'!$A$5:$A$104,0))),"Account Not Found")</f>
        <v/>
      </c>
      <c r="D17" s="40">
        <f>IFERROR(IF(B17="","",INDEX('Customer Accounts'!$C$5:$C$104,MATCH(B17,'Customer Accounts'!$A$5:$A$104,0))),"Other")</f>
        <v/>
      </c>
      <c r="E17" s="45" t="n"/>
      <c r="F17" s="77" t="n"/>
      <c r="G17" s="77" t="n"/>
      <c r="H17" s="45" t="n"/>
      <c r="I17" s="45" t="n"/>
      <c r="J17" s="45" t="n"/>
      <c r="K17" s="45" t="n"/>
      <c r="L17" s="78" t="n"/>
      <c r="M17" s="78" t="n"/>
      <c r="N17" s="78" t="n"/>
      <c r="O17" s="76">
        <f>IFERROR(IF(E17="","",MAX(0,L17-M17-N17)),"")</f>
        <v/>
      </c>
      <c r="P17" s="44">
        <f>IFERROR(IF(OR(E17="",O17&lt;=0,G17=""),0,MAX(0,Dashboard!$B$3-G17)),0)</f>
        <v/>
      </c>
      <c r="Q17" s="40">
        <f>IFERROR(IF(E17="","",IF(O17&lt;=0,"Paid",IF(G17="","Missing Due Date",IF(G17&gt;=Dashboard!$B$3,"Current",IF(P17&lt;=30,"1-30",IF(P17&lt;=60,"31-60",IF(P17&lt;=90,"61-90","91+"))))))),"")</f>
        <v/>
      </c>
      <c r="R17" s="40">
        <f>IFERROR(IF(E17="","",IF(O17&lt;=0,"Paid",IF(G17="","Review",IF(G17&gt;=Dashboard!$B$3,"Open","Past Due")))),"")</f>
        <v/>
      </c>
      <c r="S17" s="45" t="n"/>
      <c r="T17" s="40">
        <f>IFERROR(IF(B17="","",INDEX('Customer Accounts'!$M$5:$M$104,MATCH(B17,'Customer Accounts'!$A$5:$A$104,0))),"Unassigned")</f>
        <v/>
      </c>
      <c r="U17" s="77" t="n"/>
      <c r="V17" s="77" t="n"/>
      <c r="W17" s="40">
        <f>IFERROR(IF(E17="","",IF(O17&lt;=0,"Closed",IF(OR(P17&gt;=Dashboard!$B$4,O17&gt;=Dashboard!$B$5,AND(V17&lt;Dashboard!$B$3,V17&lt;&gt;"")),"High",IF(P17&gt;0,"Medium","Normal")))),"")</f>
        <v/>
      </c>
      <c r="X17" s="45" t="n"/>
      <c r="Y17" s="77" t="n"/>
      <c r="Z17" s="45" t="n"/>
    </row>
    <row r="18">
      <c r="A18" s="45" t="n"/>
      <c r="B18" s="45" t="n"/>
      <c r="C18" s="40">
        <f>IFERROR(IF(B18="","",INDEX('Customer Accounts'!$B$5:$B$104,MATCH(B18,'Customer Accounts'!$A$5:$A$104,0))),"Account Not Found")</f>
        <v/>
      </c>
      <c r="D18" s="40">
        <f>IFERROR(IF(B18="","",INDEX('Customer Accounts'!$C$5:$C$104,MATCH(B18,'Customer Accounts'!$A$5:$A$104,0))),"Other")</f>
        <v/>
      </c>
      <c r="E18" s="45" t="n"/>
      <c r="F18" s="77" t="n"/>
      <c r="G18" s="77" t="n"/>
      <c r="H18" s="45" t="n"/>
      <c r="I18" s="45" t="n"/>
      <c r="J18" s="45" t="n"/>
      <c r="K18" s="45" t="n"/>
      <c r="L18" s="78" t="n"/>
      <c r="M18" s="78" t="n"/>
      <c r="N18" s="78" t="n"/>
      <c r="O18" s="76">
        <f>IFERROR(IF(E18="","",MAX(0,L18-M18-N18)),"")</f>
        <v/>
      </c>
      <c r="P18" s="44">
        <f>IFERROR(IF(OR(E18="",O18&lt;=0,G18=""),0,MAX(0,Dashboard!$B$3-G18)),0)</f>
        <v/>
      </c>
      <c r="Q18" s="40">
        <f>IFERROR(IF(E18="","",IF(O18&lt;=0,"Paid",IF(G18="","Missing Due Date",IF(G18&gt;=Dashboard!$B$3,"Current",IF(P18&lt;=30,"1-30",IF(P18&lt;=60,"31-60",IF(P18&lt;=90,"61-90","91+"))))))),"")</f>
        <v/>
      </c>
      <c r="R18" s="40">
        <f>IFERROR(IF(E18="","",IF(O18&lt;=0,"Paid",IF(G18="","Review",IF(G18&gt;=Dashboard!$B$3,"Open","Past Due")))),"")</f>
        <v/>
      </c>
      <c r="S18" s="45" t="n"/>
      <c r="T18" s="40">
        <f>IFERROR(IF(B18="","",INDEX('Customer Accounts'!$M$5:$M$104,MATCH(B18,'Customer Accounts'!$A$5:$A$104,0))),"Unassigned")</f>
        <v/>
      </c>
      <c r="U18" s="77" t="n"/>
      <c r="V18" s="77" t="n"/>
      <c r="W18" s="40">
        <f>IFERROR(IF(E18="","",IF(O18&lt;=0,"Closed",IF(OR(P18&gt;=Dashboard!$B$4,O18&gt;=Dashboard!$B$5,AND(V18&lt;Dashboard!$B$3,V18&lt;&gt;"")),"High",IF(P18&gt;0,"Medium","Normal")))),"")</f>
        <v/>
      </c>
      <c r="X18" s="45" t="n"/>
      <c r="Y18" s="77" t="n"/>
      <c r="Z18" s="45" t="n"/>
    </row>
    <row r="19">
      <c r="A19" s="45" t="n"/>
      <c r="B19" s="45" t="n"/>
      <c r="C19" s="40">
        <f>IFERROR(IF(B19="","",INDEX('Customer Accounts'!$B$5:$B$104,MATCH(B19,'Customer Accounts'!$A$5:$A$104,0))),"Account Not Found")</f>
        <v/>
      </c>
      <c r="D19" s="40">
        <f>IFERROR(IF(B19="","",INDEX('Customer Accounts'!$C$5:$C$104,MATCH(B19,'Customer Accounts'!$A$5:$A$104,0))),"Other")</f>
        <v/>
      </c>
      <c r="E19" s="45" t="n"/>
      <c r="F19" s="77" t="n"/>
      <c r="G19" s="77" t="n"/>
      <c r="H19" s="45" t="n"/>
      <c r="I19" s="45" t="n"/>
      <c r="J19" s="45" t="n"/>
      <c r="K19" s="45" t="n"/>
      <c r="L19" s="78" t="n"/>
      <c r="M19" s="78" t="n"/>
      <c r="N19" s="78" t="n"/>
      <c r="O19" s="76">
        <f>IFERROR(IF(E19="","",MAX(0,L19-M19-N19)),"")</f>
        <v/>
      </c>
      <c r="P19" s="44">
        <f>IFERROR(IF(OR(E19="",O19&lt;=0,G19=""),0,MAX(0,Dashboard!$B$3-G19)),0)</f>
        <v/>
      </c>
      <c r="Q19" s="40">
        <f>IFERROR(IF(E19="","",IF(O19&lt;=0,"Paid",IF(G19="","Missing Due Date",IF(G19&gt;=Dashboard!$B$3,"Current",IF(P19&lt;=30,"1-30",IF(P19&lt;=60,"31-60",IF(P19&lt;=90,"61-90","91+"))))))),"")</f>
        <v/>
      </c>
      <c r="R19" s="40">
        <f>IFERROR(IF(E19="","",IF(O19&lt;=0,"Paid",IF(G19="","Review",IF(G19&gt;=Dashboard!$B$3,"Open","Past Due")))),"")</f>
        <v/>
      </c>
      <c r="S19" s="45" t="n"/>
      <c r="T19" s="40">
        <f>IFERROR(IF(B19="","",INDEX('Customer Accounts'!$M$5:$M$104,MATCH(B19,'Customer Accounts'!$A$5:$A$104,0))),"Unassigned")</f>
        <v/>
      </c>
      <c r="U19" s="77" t="n"/>
      <c r="V19" s="77" t="n"/>
      <c r="W19" s="40">
        <f>IFERROR(IF(E19="","",IF(O19&lt;=0,"Closed",IF(OR(P19&gt;=Dashboard!$B$4,O19&gt;=Dashboard!$B$5,AND(V19&lt;Dashboard!$B$3,V19&lt;&gt;"")),"High",IF(P19&gt;0,"Medium","Normal")))),"")</f>
        <v/>
      </c>
      <c r="X19" s="45" t="n"/>
      <c r="Y19" s="77" t="n"/>
      <c r="Z19" s="45" t="n"/>
    </row>
    <row r="20">
      <c r="A20" s="45" t="n"/>
      <c r="B20" s="45" t="n"/>
      <c r="C20" s="40">
        <f>IFERROR(IF(B20="","",INDEX('Customer Accounts'!$B$5:$B$104,MATCH(B20,'Customer Accounts'!$A$5:$A$104,0))),"Account Not Found")</f>
        <v/>
      </c>
      <c r="D20" s="40">
        <f>IFERROR(IF(B20="","",INDEX('Customer Accounts'!$C$5:$C$104,MATCH(B20,'Customer Accounts'!$A$5:$A$104,0))),"Other")</f>
        <v/>
      </c>
      <c r="E20" s="45" t="n"/>
      <c r="F20" s="77" t="n"/>
      <c r="G20" s="77" t="n"/>
      <c r="H20" s="45" t="n"/>
      <c r="I20" s="45" t="n"/>
      <c r="J20" s="45" t="n"/>
      <c r="K20" s="45" t="n"/>
      <c r="L20" s="78" t="n"/>
      <c r="M20" s="78" t="n"/>
      <c r="N20" s="78" t="n"/>
      <c r="O20" s="76">
        <f>IFERROR(IF(E20="","",MAX(0,L20-M20-N20)),"")</f>
        <v/>
      </c>
      <c r="P20" s="44">
        <f>IFERROR(IF(OR(E20="",O20&lt;=0,G20=""),0,MAX(0,Dashboard!$B$3-G20)),0)</f>
        <v/>
      </c>
      <c r="Q20" s="40">
        <f>IFERROR(IF(E20="","",IF(O20&lt;=0,"Paid",IF(G20="","Missing Due Date",IF(G20&gt;=Dashboard!$B$3,"Current",IF(P20&lt;=30,"1-30",IF(P20&lt;=60,"31-60",IF(P20&lt;=90,"61-90","91+"))))))),"")</f>
        <v/>
      </c>
      <c r="R20" s="40">
        <f>IFERROR(IF(E20="","",IF(O20&lt;=0,"Paid",IF(G20="","Review",IF(G20&gt;=Dashboard!$B$3,"Open","Past Due")))),"")</f>
        <v/>
      </c>
      <c r="S20" s="45" t="n"/>
      <c r="T20" s="40">
        <f>IFERROR(IF(B20="","",INDEX('Customer Accounts'!$M$5:$M$104,MATCH(B20,'Customer Accounts'!$A$5:$A$104,0))),"Unassigned")</f>
        <v/>
      </c>
      <c r="U20" s="77" t="n"/>
      <c r="V20" s="77" t="n"/>
      <c r="W20" s="40">
        <f>IFERROR(IF(E20="","",IF(O20&lt;=0,"Closed",IF(OR(P20&gt;=Dashboard!$B$4,O20&gt;=Dashboard!$B$5,AND(V20&lt;Dashboard!$B$3,V20&lt;&gt;"")),"High",IF(P20&gt;0,"Medium","Normal")))),"")</f>
        <v/>
      </c>
      <c r="X20" s="45" t="n"/>
      <c r="Y20" s="77" t="n"/>
      <c r="Z20" s="45" t="n"/>
    </row>
    <row r="21">
      <c r="A21" s="45" t="n"/>
      <c r="B21" s="45" t="n"/>
      <c r="C21" s="40">
        <f>IFERROR(IF(B21="","",INDEX('Customer Accounts'!$B$5:$B$104,MATCH(B21,'Customer Accounts'!$A$5:$A$104,0))),"Account Not Found")</f>
        <v/>
      </c>
      <c r="D21" s="40">
        <f>IFERROR(IF(B21="","",INDEX('Customer Accounts'!$C$5:$C$104,MATCH(B21,'Customer Accounts'!$A$5:$A$104,0))),"Other")</f>
        <v/>
      </c>
      <c r="E21" s="45" t="n"/>
      <c r="F21" s="77" t="n"/>
      <c r="G21" s="77" t="n"/>
      <c r="H21" s="45" t="n"/>
      <c r="I21" s="45" t="n"/>
      <c r="J21" s="45" t="n"/>
      <c r="K21" s="45" t="n"/>
      <c r="L21" s="78" t="n"/>
      <c r="M21" s="78" t="n"/>
      <c r="N21" s="78" t="n"/>
      <c r="O21" s="76">
        <f>IFERROR(IF(E21="","",MAX(0,L21-M21-N21)),"")</f>
        <v/>
      </c>
      <c r="P21" s="44">
        <f>IFERROR(IF(OR(E21="",O21&lt;=0,G21=""),0,MAX(0,Dashboard!$B$3-G21)),0)</f>
        <v/>
      </c>
      <c r="Q21" s="40">
        <f>IFERROR(IF(E21="","",IF(O21&lt;=0,"Paid",IF(G21="","Missing Due Date",IF(G21&gt;=Dashboard!$B$3,"Current",IF(P21&lt;=30,"1-30",IF(P21&lt;=60,"31-60",IF(P21&lt;=90,"61-90","91+"))))))),"")</f>
        <v/>
      </c>
      <c r="R21" s="40">
        <f>IFERROR(IF(E21="","",IF(O21&lt;=0,"Paid",IF(G21="","Review",IF(G21&gt;=Dashboard!$B$3,"Open","Past Due")))),"")</f>
        <v/>
      </c>
      <c r="S21" s="45" t="n"/>
      <c r="T21" s="40">
        <f>IFERROR(IF(B21="","",INDEX('Customer Accounts'!$M$5:$M$104,MATCH(B21,'Customer Accounts'!$A$5:$A$104,0))),"Unassigned")</f>
        <v/>
      </c>
      <c r="U21" s="77" t="n"/>
      <c r="V21" s="77" t="n"/>
      <c r="W21" s="40">
        <f>IFERROR(IF(E21="","",IF(O21&lt;=0,"Closed",IF(OR(P21&gt;=Dashboard!$B$4,O21&gt;=Dashboard!$B$5,AND(V21&lt;Dashboard!$B$3,V21&lt;&gt;"")),"High",IF(P21&gt;0,"Medium","Normal")))),"")</f>
        <v/>
      </c>
      <c r="X21" s="45" t="n"/>
      <c r="Y21" s="77" t="n"/>
      <c r="Z21" s="45" t="n"/>
    </row>
    <row r="22">
      <c r="A22" s="45" t="n"/>
      <c r="B22" s="45" t="n"/>
      <c r="C22" s="40">
        <f>IFERROR(IF(B22="","",INDEX('Customer Accounts'!$B$5:$B$104,MATCH(B22,'Customer Accounts'!$A$5:$A$104,0))),"Account Not Found")</f>
        <v/>
      </c>
      <c r="D22" s="40">
        <f>IFERROR(IF(B22="","",INDEX('Customer Accounts'!$C$5:$C$104,MATCH(B22,'Customer Accounts'!$A$5:$A$104,0))),"Other")</f>
        <v/>
      </c>
      <c r="E22" s="45" t="n"/>
      <c r="F22" s="77" t="n"/>
      <c r="G22" s="77" t="n"/>
      <c r="H22" s="45" t="n"/>
      <c r="I22" s="45" t="n"/>
      <c r="J22" s="45" t="n"/>
      <c r="K22" s="45" t="n"/>
      <c r="L22" s="78" t="n"/>
      <c r="M22" s="78" t="n"/>
      <c r="N22" s="78" t="n"/>
      <c r="O22" s="76">
        <f>IFERROR(IF(E22="","",MAX(0,L22-M22-N22)),"")</f>
        <v/>
      </c>
      <c r="P22" s="44">
        <f>IFERROR(IF(OR(E22="",O22&lt;=0,G22=""),0,MAX(0,Dashboard!$B$3-G22)),0)</f>
        <v/>
      </c>
      <c r="Q22" s="40">
        <f>IFERROR(IF(E22="","",IF(O22&lt;=0,"Paid",IF(G22="","Missing Due Date",IF(G22&gt;=Dashboard!$B$3,"Current",IF(P22&lt;=30,"1-30",IF(P22&lt;=60,"31-60",IF(P22&lt;=90,"61-90","91+"))))))),"")</f>
        <v/>
      </c>
      <c r="R22" s="40">
        <f>IFERROR(IF(E22="","",IF(O22&lt;=0,"Paid",IF(G22="","Review",IF(G22&gt;=Dashboard!$B$3,"Open","Past Due")))),"")</f>
        <v/>
      </c>
      <c r="S22" s="45" t="n"/>
      <c r="T22" s="40">
        <f>IFERROR(IF(B22="","",INDEX('Customer Accounts'!$M$5:$M$104,MATCH(B22,'Customer Accounts'!$A$5:$A$104,0))),"Unassigned")</f>
        <v/>
      </c>
      <c r="U22" s="77" t="n"/>
      <c r="V22" s="77" t="n"/>
      <c r="W22" s="40">
        <f>IFERROR(IF(E22="","",IF(O22&lt;=0,"Closed",IF(OR(P22&gt;=Dashboard!$B$4,O22&gt;=Dashboard!$B$5,AND(V22&lt;Dashboard!$B$3,V22&lt;&gt;"")),"High",IF(P22&gt;0,"Medium","Normal")))),"")</f>
        <v/>
      </c>
      <c r="X22" s="45" t="n"/>
      <c r="Y22" s="77" t="n"/>
      <c r="Z22" s="45" t="n"/>
    </row>
    <row r="23">
      <c r="A23" s="45" t="n"/>
      <c r="B23" s="45" t="n"/>
      <c r="C23" s="40">
        <f>IFERROR(IF(B23="","",INDEX('Customer Accounts'!$B$5:$B$104,MATCH(B23,'Customer Accounts'!$A$5:$A$104,0))),"Account Not Found")</f>
        <v/>
      </c>
      <c r="D23" s="40">
        <f>IFERROR(IF(B23="","",INDEX('Customer Accounts'!$C$5:$C$104,MATCH(B23,'Customer Accounts'!$A$5:$A$104,0))),"Other")</f>
        <v/>
      </c>
      <c r="E23" s="45" t="n"/>
      <c r="F23" s="77" t="n"/>
      <c r="G23" s="77" t="n"/>
      <c r="H23" s="45" t="n"/>
      <c r="I23" s="45" t="n"/>
      <c r="J23" s="45" t="n"/>
      <c r="K23" s="45" t="n"/>
      <c r="L23" s="78" t="n"/>
      <c r="M23" s="78" t="n"/>
      <c r="N23" s="78" t="n"/>
      <c r="O23" s="76">
        <f>IFERROR(IF(E23="","",MAX(0,L23-M23-N23)),"")</f>
        <v/>
      </c>
      <c r="P23" s="44">
        <f>IFERROR(IF(OR(E23="",O23&lt;=0,G23=""),0,MAX(0,Dashboard!$B$3-G23)),0)</f>
        <v/>
      </c>
      <c r="Q23" s="40">
        <f>IFERROR(IF(E23="","",IF(O23&lt;=0,"Paid",IF(G23="","Missing Due Date",IF(G23&gt;=Dashboard!$B$3,"Current",IF(P23&lt;=30,"1-30",IF(P23&lt;=60,"31-60",IF(P23&lt;=90,"61-90","91+"))))))),"")</f>
        <v/>
      </c>
      <c r="R23" s="40">
        <f>IFERROR(IF(E23="","",IF(O23&lt;=0,"Paid",IF(G23="","Review",IF(G23&gt;=Dashboard!$B$3,"Open","Past Due")))),"")</f>
        <v/>
      </c>
      <c r="S23" s="45" t="n"/>
      <c r="T23" s="40">
        <f>IFERROR(IF(B23="","",INDEX('Customer Accounts'!$M$5:$M$104,MATCH(B23,'Customer Accounts'!$A$5:$A$104,0))),"Unassigned")</f>
        <v/>
      </c>
      <c r="U23" s="77" t="n"/>
      <c r="V23" s="77" t="n"/>
      <c r="W23" s="40">
        <f>IFERROR(IF(E23="","",IF(O23&lt;=0,"Closed",IF(OR(P23&gt;=Dashboard!$B$4,O23&gt;=Dashboard!$B$5,AND(V23&lt;Dashboard!$B$3,V23&lt;&gt;"")),"High",IF(P23&gt;0,"Medium","Normal")))),"")</f>
        <v/>
      </c>
      <c r="X23" s="45" t="n"/>
      <c r="Y23" s="77" t="n"/>
      <c r="Z23" s="45" t="n"/>
    </row>
    <row r="24">
      <c r="A24" s="45" t="n"/>
      <c r="B24" s="45" t="n"/>
      <c r="C24" s="40">
        <f>IFERROR(IF(B24="","",INDEX('Customer Accounts'!$B$5:$B$104,MATCH(B24,'Customer Accounts'!$A$5:$A$104,0))),"Account Not Found")</f>
        <v/>
      </c>
      <c r="D24" s="40">
        <f>IFERROR(IF(B24="","",INDEX('Customer Accounts'!$C$5:$C$104,MATCH(B24,'Customer Accounts'!$A$5:$A$104,0))),"Other")</f>
        <v/>
      </c>
      <c r="E24" s="45" t="n"/>
      <c r="F24" s="77" t="n"/>
      <c r="G24" s="77" t="n"/>
      <c r="H24" s="45" t="n"/>
      <c r="I24" s="45" t="n"/>
      <c r="J24" s="45" t="n"/>
      <c r="K24" s="45" t="n"/>
      <c r="L24" s="78" t="n"/>
      <c r="M24" s="78" t="n"/>
      <c r="N24" s="78" t="n"/>
      <c r="O24" s="76">
        <f>IFERROR(IF(E24="","",MAX(0,L24-M24-N24)),"")</f>
        <v/>
      </c>
      <c r="P24" s="44">
        <f>IFERROR(IF(OR(E24="",O24&lt;=0,G24=""),0,MAX(0,Dashboard!$B$3-G24)),0)</f>
        <v/>
      </c>
      <c r="Q24" s="40">
        <f>IFERROR(IF(E24="","",IF(O24&lt;=0,"Paid",IF(G24="","Missing Due Date",IF(G24&gt;=Dashboard!$B$3,"Current",IF(P24&lt;=30,"1-30",IF(P24&lt;=60,"31-60",IF(P24&lt;=90,"61-90","91+"))))))),"")</f>
        <v/>
      </c>
      <c r="R24" s="40">
        <f>IFERROR(IF(E24="","",IF(O24&lt;=0,"Paid",IF(G24="","Review",IF(G24&gt;=Dashboard!$B$3,"Open","Past Due")))),"")</f>
        <v/>
      </c>
      <c r="S24" s="45" t="n"/>
      <c r="T24" s="40">
        <f>IFERROR(IF(B24="","",INDEX('Customer Accounts'!$M$5:$M$104,MATCH(B24,'Customer Accounts'!$A$5:$A$104,0))),"Unassigned")</f>
        <v/>
      </c>
      <c r="U24" s="77" t="n"/>
      <c r="V24" s="77" t="n"/>
      <c r="W24" s="40">
        <f>IFERROR(IF(E24="","",IF(O24&lt;=0,"Closed",IF(OR(P24&gt;=Dashboard!$B$4,O24&gt;=Dashboard!$B$5,AND(V24&lt;Dashboard!$B$3,V24&lt;&gt;"")),"High",IF(P24&gt;0,"Medium","Normal")))),"")</f>
        <v/>
      </c>
      <c r="X24" s="45" t="n"/>
      <c r="Y24" s="77" t="n"/>
      <c r="Z24" s="45" t="n"/>
    </row>
    <row r="25">
      <c r="A25" s="45" t="n"/>
      <c r="B25" s="45" t="n"/>
      <c r="C25" s="40">
        <f>IFERROR(IF(B25="","",INDEX('Customer Accounts'!$B$5:$B$104,MATCH(B25,'Customer Accounts'!$A$5:$A$104,0))),"Account Not Found")</f>
        <v/>
      </c>
      <c r="D25" s="40">
        <f>IFERROR(IF(B25="","",INDEX('Customer Accounts'!$C$5:$C$104,MATCH(B25,'Customer Accounts'!$A$5:$A$104,0))),"Other")</f>
        <v/>
      </c>
      <c r="E25" s="45" t="n"/>
      <c r="F25" s="77" t="n"/>
      <c r="G25" s="77" t="n"/>
      <c r="H25" s="45" t="n"/>
      <c r="I25" s="45" t="n"/>
      <c r="J25" s="45" t="n"/>
      <c r="K25" s="45" t="n"/>
      <c r="L25" s="78" t="n"/>
      <c r="M25" s="78" t="n"/>
      <c r="N25" s="78" t="n"/>
      <c r="O25" s="76">
        <f>IFERROR(IF(E25="","",MAX(0,L25-M25-N25)),"")</f>
        <v/>
      </c>
      <c r="P25" s="44">
        <f>IFERROR(IF(OR(E25="",O25&lt;=0,G25=""),0,MAX(0,Dashboard!$B$3-G25)),0)</f>
        <v/>
      </c>
      <c r="Q25" s="40">
        <f>IFERROR(IF(E25="","",IF(O25&lt;=0,"Paid",IF(G25="","Missing Due Date",IF(G25&gt;=Dashboard!$B$3,"Current",IF(P25&lt;=30,"1-30",IF(P25&lt;=60,"31-60",IF(P25&lt;=90,"61-90","91+"))))))),"")</f>
        <v/>
      </c>
      <c r="R25" s="40">
        <f>IFERROR(IF(E25="","",IF(O25&lt;=0,"Paid",IF(G25="","Review",IF(G25&gt;=Dashboard!$B$3,"Open","Past Due")))),"")</f>
        <v/>
      </c>
      <c r="S25" s="45" t="n"/>
      <c r="T25" s="40">
        <f>IFERROR(IF(B25="","",INDEX('Customer Accounts'!$M$5:$M$104,MATCH(B25,'Customer Accounts'!$A$5:$A$104,0))),"Unassigned")</f>
        <v/>
      </c>
      <c r="U25" s="77" t="n"/>
      <c r="V25" s="77" t="n"/>
      <c r="W25" s="40">
        <f>IFERROR(IF(E25="","",IF(O25&lt;=0,"Closed",IF(OR(P25&gt;=Dashboard!$B$4,O25&gt;=Dashboard!$B$5,AND(V25&lt;Dashboard!$B$3,V25&lt;&gt;"")),"High",IF(P25&gt;0,"Medium","Normal")))),"")</f>
        <v/>
      </c>
      <c r="X25" s="45" t="n"/>
      <c r="Y25" s="77" t="n"/>
      <c r="Z25" s="45" t="n"/>
    </row>
    <row r="26">
      <c r="A26" s="45" t="n"/>
      <c r="B26" s="45" t="n"/>
      <c r="C26" s="40">
        <f>IFERROR(IF(B26="","",INDEX('Customer Accounts'!$B$5:$B$104,MATCH(B26,'Customer Accounts'!$A$5:$A$104,0))),"Account Not Found")</f>
        <v/>
      </c>
      <c r="D26" s="40">
        <f>IFERROR(IF(B26="","",INDEX('Customer Accounts'!$C$5:$C$104,MATCH(B26,'Customer Accounts'!$A$5:$A$104,0))),"Other")</f>
        <v/>
      </c>
      <c r="E26" s="45" t="n"/>
      <c r="F26" s="77" t="n"/>
      <c r="G26" s="77" t="n"/>
      <c r="H26" s="45" t="n"/>
      <c r="I26" s="45" t="n"/>
      <c r="J26" s="45" t="n"/>
      <c r="K26" s="45" t="n"/>
      <c r="L26" s="78" t="n"/>
      <c r="M26" s="78" t="n"/>
      <c r="N26" s="78" t="n"/>
      <c r="O26" s="76">
        <f>IFERROR(IF(E26="","",MAX(0,L26-M26-N26)),"")</f>
        <v/>
      </c>
      <c r="P26" s="44">
        <f>IFERROR(IF(OR(E26="",O26&lt;=0,G26=""),0,MAX(0,Dashboard!$B$3-G26)),0)</f>
        <v/>
      </c>
      <c r="Q26" s="40">
        <f>IFERROR(IF(E26="","",IF(O26&lt;=0,"Paid",IF(G26="","Missing Due Date",IF(G26&gt;=Dashboard!$B$3,"Current",IF(P26&lt;=30,"1-30",IF(P26&lt;=60,"31-60",IF(P26&lt;=90,"61-90","91+"))))))),"")</f>
        <v/>
      </c>
      <c r="R26" s="40">
        <f>IFERROR(IF(E26="","",IF(O26&lt;=0,"Paid",IF(G26="","Review",IF(G26&gt;=Dashboard!$B$3,"Open","Past Due")))),"")</f>
        <v/>
      </c>
      <c r="S26" s="45" t="n"/>
      <c r="T26" s="40">
        <f>IFERROR(IF(B26="","",INDEX('Customer Accounts'!$M$5:$M$104,MATCH(B26,'Customer Accounts'!$A$5:$A$104,0))),"Unassigned")</f>
        <v/>
      </c>
      <c r="U26" s="77" t="n"/>
      <c r="V26" s="77" t="n"/>
      <c r="W26" s="40">
        <f>IFERROR(IF(E26="","",IF(O26&lt;=0,"Closed",IF(OR(P26&gt;=Dashboard!$B$4,O26&gt;=Dashboard!$B$5,AND(V26&lt;Dashboard!$B$3,V26&lt;&gt;"")),"High",IF(P26&gt;0,"Medium","Normal")))),"")</f>
        <v/>
      </c>
      <c r="X26" s="45" t="n"/>
      <c r="Y26" s="77" t="n"/>
      <c r="Z26" s="45" t="n"/>
    </row>
    <row r="27">
      <c r="A27" s="45" t="n"/>
      <c r="B27" s="45" t="n"/>
      <c r="C27" s="40">
        <f>IFERROR(IF(B27="","",INDEX('Customer Accounts'!$B$5:$B$104,MATCH(B27,'Customer Accounts'!$A$5:$A$104,0))),"Account Not Found")</f>
        <v/>
      </c>
      <c r="D27" s="40">
        <f>IFERROR(IF(B27="","",INDEX('Customer Accounts'!$C$5:$C$104,MATCH(B27,'Customer Accounts'!$A$5:$A$104,0))),"Other")</f>
        <v/>
      </c>
      <c r="E27" s="45" t="n"/>
      <c r="F27" s="77" t="n"/>
      <c r="G27" s="77" t="n"/>
      <c r="H27" s="45" t="n"/>
      <c r="I27" s="45" t="n"/>
      <c r="J27" s="45" t="n"/>
      <c r="K27" s="45" t="n"/>
      <c r="L27" s="78" t="n"/>
      <c r="M27" s="78" t="n"/>
      <c r="N27" s="78" t="n"/>
      <c r="O27" s="76">
        <f>IFERROR(IF(E27="","",MAX(0,L27-M27-N27)),"")</f>
        <v/>
      </c>
      <c r="P27" s="44">
        <f>IFERROR(IF(OR(E27="",O27&lt;=0,G27=""),0,MAX(0,Dashboard!$B$3-G27)),0)</f>
        <v/>
      </c>
      <c r="Q27" s="40">
        <f>IFERROR(IF(E27="","",IF(O27&lt;=0,"Paid",IF(G27="","Missing Due Date",IF(G27&gt;=Dashboard!$B$3,"Current",IF(P27&lt;=30,"1-30",IF(P27&lt;=60,"31-60",IF(P27&lt;=90,"61-90","91+"))))))),"")</f>
        <v/>
      </c>
      <c r="R27" s="40">
        <f>IFERROR(IF(E27="","",IF(O27&lt;=0,"Paid",IF(G27="","Review",IF(G27&gt;=Dashboard!$B$3,"Open","Past Due")))),"")</f>
        <v/>
      </c>
      <c r="S27" s="45" t="n"/>
      <c r="T27" s="40">
        <f>IFERROR(IF(B27="","",INDEX('Customer Accounts'!$M$5:$M$104,MATCH(B27,'Customer Accounts'!$A$5:$A$104,0))),"Unassigned")</f>
        <v/>
      </c>
      <c r="U27" s="77" t="n"/>
      <c r="V27" s="77" t="n"/>
      <c r="W27" s="40">
        <f>IFERROR(IF(E27="","",IF(O27&lt;=0,"Closed",IF(OR(P27&gt;=Dashboard!$B$4,O27&gt;=Dashboard!$B$5,AND(V27&lt;Dashboard!$B$3,V27&lt;&gt;"")),"High",IF(P27&gt;0,"Medium","Normal")))),"")</f>
        <v/>
      </c>
      <c r="X27" s="45" t="n"/>
      <c r="Y27" s="77" t="n"/>
      <c r="Z27" s="45" t="n"/>
    </row>
    <row r="28">
      <c r="A28" s="45" t="n"/>
      <c r="B28" s="45" t="n"/>
      <c r="C28" s="40">
        <f>IFERROR(IF(B28="","",INDEX('Customer Accounts'!$B$5:$B$104,MATCH(B28,'Customer Accounts'!$A$5:$A$104,0))),"Account Not Found")</f>
        <v/>
      </c>
      <c r="D28" s="40">
        <f>IFERROR(IF(B28="","",INDEX('Customer Accounts'!$C$5:$C$104,MATCH(B28,'Customer Accounts'!$A$5:$A$104,0))),"Other")</f>
        <v/>
      </c>
      <c r="E28" s="45" t="n"/>
      <c r="F28" s="77" t="n"/>
      <c r="G28" s="77" t="n"/>
      <c r="H28" s="45" t="n"/>
      <c r="I28" s="45" t="n"/>
      <c r="J28" s="45" t="n"/>
      <c r="K28" s="45" t="n"/>
      <c r="L28" s="78" t="n"/>
      <c r="M28" s="78" t="n"/>
      <c r="N28" s="78" t="n"/>
      <c r="O28" s="76">
        <f>IFERROR(IF(E28="","",MAX(0,L28-M28-N28)),"")</f>
        <v/>
      </c>
      <c r="P28" s="44">
        <f>IFERROR(IF(OR(E28="",O28&lt;=0,G28=""),0,MAX(0,Dashboard!$B$3-G28)),0)</f>
        <v/>
      </c>
      <c r="Q28" s="40">
        <f>IFERROR(IF(E28="","",IF(O28&lt;=0,"Paid",IF(G28="","Missing Due Date",IF(G28&gt;=Dashboard!$B$3,"Current",IF(P28&lt;=30,"1-30",IF(P28&lt;=60,"31-60",IF(P28&lt;=90,"61-90","91+"))))))),"")</f>
        <v/>
      </c>
      <c r="R28" s="40">
        <f>IFERROR(IF(E28="","",IF(O28&lt;=0,"Paid",IF(G28="","Review",IF(G28&gt;=Dashboard!$B$3,"Open","Past Due")))),"")</f>
        <v/>
      </c>
      <c r="S28" s="45" t="n"/>
      <c r="T28" s="40">
        <f>IFERROR(IF(B28="","",INDEX('Customer Accounts'!$M$5:$M$104,MATCH(B28,'Customer Accounts'!$A$5:$A$104,0))),"Unassigned")</f>
        <v/>
      </c>
      <c r="U28" s="77" t="n"/>
      <c r="V28" s="77" t="n"/>
      <c r="W28" s="40">
        <f>IFERROR(IF(E28="","",IF(O28&lt;=0,"Closed",IF(OR(P28&gt;=Dashboard!$B$4,O28&gt;=Dashboard!$B$5,AND(V28&lt;Dashboard!$B$3,V28&lt;&gt;"")),"High",IF(P28&gt;0,"Medium","Normal")))),"")</f>
        <v/>
      </c>
      <c r="X28" s="45" t="n"/>
      <c r="Y28" s="77" t="n"/>
      <c r="Z28" s="45" t="n"/>
    </row>
    <row r="29">
      <c r="A29" s="45" t="n"/>
      <c r="B29" s="45" t="n"/>
      <c r="C29" s="40">
        <f>IFERROR(IF(B29="","",INDEX('Customer Accounts'!$B$5:$B$104,MATCH(B29,'Customer Accounts'!$A$5:$A$104,0))),"Account Not Found")</f>
        <v/>
      </c>
      <c r="D29" s="40">
        <f>IFERROR(IF(B29="","",INDEX('Customer Accounts'!$C$5:$C$104,MATCH(B29,'Customer Accounts'!$A$5:$A$104,0))),"Other")</f>
        <v/>
      </c>
      <c r="E29" s="45" t="n"/>
      <c r="F29" s="77" t="n"/>
      <c r="G29" s="77" t="n"/>
      <c r="H29" s="45" t="n"/>
      <c r="I29" s="45" t="n"/>
      <c r="J29" s="45" t="n"/>
      <c r="K29" s="45" t="n"/>
      <c r="L29" s="78" t="n"/>
      <c r="M29" s="78" t="n"/>
      <c r="N29" s="78" t="n"/>
      <c r="O29" s="76">
        <f>IFERROR(IF(E29="","",MAX(0,L29-M29-N29)),"")</f>
        <v/>
      </c>
      <c r="P29" s="44">
        <f>IFERROR(IF(OR(E29="",O29&lt;=0,G29=""),0,MAX(0,Dashboard!$B$3-G29)),0)</f>
        <v/>
      </c>
      <c r="Q29" s="40">
        <f>IFERROR(IF(E29="","",IF(O29&lt;=0,"Paid",IF(G29="","Missing Due Date",IF(G29&gt;=Dashboard!$B$3,"Current",IF(P29&lt;=30,"1-30",IF(P29&lt;=60,"31-60",IF(P29&lt;=90,"61-90","91+"))))))),"")</f>
        <v/>
      </c>
      <c r="R29" s="40">
        <f>IFERROR(IF(E29="","",IF(O29&lt;=0,"Paid",IF(G29="","Review",IF(G29&gt;=Dashboard!$B$3,"Open","Past Due")))),"")</f>
        <v/>
      </c>
      <c r="S29" s="45" t="n"/>
      <c r="T29" s="40">
        <f>IFERROR(IF(B29="","",INDEX('Customer Accounts'!$M$5:$M$104,MATCH(B29,'Customer Accounts'!$A$5:$A$104,0))),"Unassigned")</f>
        <v/>
      </c>
      <c r="U29" s="77" t="n"/>
      <c r="V29" s="77" t="n"/>
      <c r="W29" s="40">
        <f>IFERROR(IF(E29="","",IF(O29&lt;=0,"Closed",IF(OR(P29&gt;=Dashboard!$B$4,O29&gt;=Dashboard!$B$5,AND(V29&lt;Dashboard!$B$3,V29&lt;&gt;"")),"High",IF(P29&gt;0,"Medium","Normal")))),"")</f>
        <v/>
      </c>
      <c r="X29" s="45" t="n"/>
      <c r="Y29" s="77" t="n"/>
      <c r="Z29" s="45" t="n"/>
    </row>
    <row r="30">
      <c r="A30" s="45" t="n"/>
      <c r="B30" s="45" t="n"/>
      <c r="C30" s="40">
        <f>IFERROR(IF(B30="","",INDEX('Customer Accounts'!$B$5:$B$104,MATCH(B30,'Customer Accounts'!$A$5:$A$104,0))),"Account Not Found")</f>
        <v/>
      </c>
      <c r="D30" s="40">
        <f>IFERROR(IF(B30="","",INDEX('Customer Accounts'!$C$5:$C$104,MATCH(B30,'Customer Accounts'!$A$5:$A$104,0))),"Other")</f>
        <v/>
      </c>
      <c r="E30" s="45" t="n"/>
      <c r="F30" s="77" t="n"/>
      <c r="G30" s="77" t="n"/>
      <c r="H30" s="45" t="n"/>
      <c r="I30" s="45" t="n"/>
      <c r="J30" s="45" t="n"/>
      <c r="K30" s="45" t="n"/>
      <c r="L30" s="78" t="n"/>
      <c r="M30" s="78" t="n"/>
      <c r="N30" s="78" t="n"/>
      <c r="O30" s="76">
        <f>IFERROR(IF(E30="","",MAX(0,L30-M30-N30)),"")</f>
        <v/>
      </c>
      <c r="P30" s="44">
        <f>IFERROR(IF(OR(E30="",O30&lt;=0,G30=""),0,MAX(0,Dashboard!$B$3-G30)),0)</f>
        <v/>
      </c>
      <c r="Q30" s="40">
        <f>IFERROR(IF(E30="","",IF(O30&lt;=0,"Paid",IF(G30="","Missing Due Date",IF(G30&gt;=Dashboard!$B$3,"Current",IF(P30&lt;=30,"1-30",IF(P30&lt;=60,"31-60",IF(P30&lt;=90,"61-90","91+"))))))),"")</f>
        <v/>
      </c>
      <c r="R30" s="40">
        <f>IFERROR(IF(E30="","",IF(O30&lt;=0,"Paid",IF(G30="","Review",IF(G30&gt;=Dashboard!$B$3,"Open","Past Due")))),"")</f>
        <v/>
      </c>
      <c r="S30" s="45" t="n"/>
      <c r="T30" s="40">
        <f>IFERROR(IF(B30="","",INDEX('Customer Accounts'!$M$5:$M$104,MATCH(B30,'Customer Accounts'!$A$5:$A$104,0))),"Unassigned")</f>
        <v/>
      </c>
      <c r="U30" s="77" t="n"/>
      <c r="V30" s="77" t="n"/>
      <c r="W30" s="40">
        <f>IFERROR(IF(E30="","",IF(O30&lt;=0,"Closed",IF(OR(P30&gt;=Dashboard!$B$4,O30&gt;=Dashboard!$B$5,AND(V30&lt;Dashboard!$B$3,V30&lt;&gt;"")),"High",IF(P30&gt;0,"Medium","Normal")))),"")</f>
        <v/>
      </c>
      <c r="X30" s="45" t="n"/>
      <c r="Y30" s="77" t="n"/>
      <c r="Z30" s="45" t="n"/>
    </row>
    <row r="31">
      <c r="A31" s="45" t="n"/>
      <c r="B31" s="45" t="n"/>
      <c r="C31" s="40">
        <f>IFERROR(IF(B31="","",INDEX('Customer Accounts'!$B$5:$B$104,MATCH(B31,'Customer Accounts'!$A$5:$A$104,0))),"Account Not Found")</f>
        <v/>
      </c>
      <c r="D31" s="40">
        <f>IFERROR(IF(B31="","",INDEX('Customer Accounts'!$C$5:$C$104,MATCH(B31,'Customer Accounts'!$A$5:$A$104,0))),"Other")</f>
        <v/>
      </c>
      <c r="E31" s="45" t="n"/>
      <c r="F31" s="77" t="n"/>
      <c r="G31" s="77" t="n"/>
      <c r="H31" s="45" t="n"/>
      <c r="I31" s="45" t="n"/>
      <c r="J31" s="45" t="n"/>
      <c r="K31" s="45" t="n"/>
      <c r="L31" s="78" t="n"/>
      <c r="M31" s="78" t="n"/>
      <c r="N31" s="78" t="n"/>
      <c r="O31" s="76">
        <f>IFERROR(IF(E31="","",MAX(0,L31-M31-N31)),"")</f>
        <v/>
      </c>
      <c r="P31" s="44">
        <f>IFERROR(IF(OR(E31="",O31&lt;=0,G31=""),0,MAX(0,Dashboard!$B$3-G31)),0)</f>
        <v/>
      </c>
      <c r="Q31" s="40">
        <f>IFERROR(IF(E31="","",IF(O31&lt;=0,"Paid",IF(G31="","Missing Due Date",IF(G31&gt;=Dashboard!$B$3,"Current",IF(P31&lt;=30,"1-30",IF(P31&lt;=60,"31-60",IF(P31&lt;=90,"61-90","91+"))))))),"")</f>
        <v/>
      </c>
      <c r="R31" s="40">
        <f>IFERROR(IF(E31="","",IF(O31&lt;=0,"Paid",IF(G31="","Review",IF(G31&gt;=Dashboard!$B$3,"Open","Past Due")))),"")</f>
        <v/>
      </c>
      <c r="S31" s="45" t="n"/>
      <c r="T31" s="40">
        <f>IFERROR(IF(B31="","",INDEX('Customer Accounts'!$M$5:$M$104,MATCH(B31,'Customer Accounts'!$A$5:$A$104,0))),"Unassigned")</f>
        <v/>
      </c>
      <c r="U31" s="77" t="n"/>
      <c r="V31" s="77" t="n"/>
      <c r="W31" s="40">
        <f>IFERROR(IF(E31="","",IF(O31&lt;=0,"Closed",IF(OR(P31&gt;=Dashboard!$B$4,O31&gt;=Dashboard!$B$5,AND(V31&lt;Dashboard!$B$3,V31&lt;&gt;"")),"High",IF(P31&gt;0,"Medium","Normal")))),"")</f>
        <v/>
      </c>
      <c r="X31" s="45" t="n"/>
      <c r="Y31" s="77" t="n"/>
      <c r="Z31" s="45" t="n"/>
    </row>
    <row r="32">
      <c r="A32" s="45" t="n"/>
      <c r="B32" s="45" t="n"/>
      <c r="C32" s="40">
        <f>IFERROR(IF(B32="","",INDEX('Customer Accounts'!$B$5:$B$104,MATCH(B32,'Customer Accounts'!$A$5:$A$104,0))),"Account Not Found")</f>
        <v/>
      </c>
      <c r="D32" s="40">
        <f>IFERROR(IF(B32="","",INDEX('Customer Accounts'!$C$5:$C$104,MATCH(B32,'Customer Accounts'!$A$5:$A$104,0))),"Other")</f>
        <v/>
      </c>
      <c r="E32" s="45" t="n"/>
      <c r="F32" s="77" t="n"/>
      <c r="G32" s="77" t="n"/>
      <c r="H32" s="45" t="n"/>
      <c r="I32" s="45" t="n"/>
      <c r="J32" s="45" t="n"/>
      <c r="K32" s="45" t="n"/>
      <c r="L32" s="78" t="n"/>
      <c r="M32" s="78" t="n"/>
      <c r="N32" s="78" t="n"/>
      <c r="O32" s="76">
        <f>IFERROR(IF(E32="","",MAX(0,L32-M32-N32)),"")</f>
        <v/>
      </c>
      <c r="P32" s="44">
        <f>IFERROR(IF(OR(E32="",O32&lt;=0,G32=""),0,MAX(0,Dashboard!$B$3-G32)),0)</f>
        <v/>
      </c>
      <c r="Q32" s="40">
        <f>IFERROR(IF(E32="","",IF(O32&lt;=0,"Paid",IF(G32="","Missing Due Date",IF(G32&gt;=Dashboard!$B$3,"Current",IF(P32&lt;=30,"1-30",IF(P32&lt;=60,"31-60",IF(P32&lt;=90,"61-90","91+"))))))),"")</f>
        <v/>
      </c>
      <c r="R32" s="40">
        <f>IFERROR(IF(E32="","",IF(O32&lt;=0,"Paid",IF(G32="","Review",IF(G32&gt;=Dashboard!$B$3,"Open","Past Due")))),"")</f>
        <v/>
      </c>
      <c r="S32" s="45" t="n"/>
      <c r="T32" s="40">
        <f>IFERROR(IF(B32="","",INDEX('Customer Accounts'!$M$5:$M$104,MATCH(B32,'Customer Accounts'!$A$5:$A$104,0))),"Unassigned")</f>
        <v/>
      </c>
      <c r="U32" s="77" t="n"/>
      <c r="V32" s="77" t="n"/>
      <c r="W32" s="40">
        <f>IFERROR(IF(E32="","",IF(O32&lt;=0,"Closed",IF(OR(P32&gt;=Dashboard!$B$4,O32&gt;=Dashboard!$B$5,AND(V32&lt;Dashboard!$B$3,V32&lt;&gt;"")),"High",IF(P32&gt;0,"Medium","Normal")))),"")</f>
        <v/>
      </c>
      <c r="X32" s="45" t="n"/>
      <c r="Y32" s="77" t="n"/>
      <c r="Z32" s="45" t="n"/>
    </row>
    <row r="33">
      <c r="A33" s="45" t="n"/>
      <c r="B33" s="45" t="n"/>
      <c r="C33" s="40">
        <f>IFERROR(IF(B33="","",INDEX('Customer Accounts'!$B$5:$B$104,MATCH(B33,'Customer Accounts'!$A$5:$A$104,0))),"Account Not Found")</f>
        <v/>
      </c>
      <c r="D33" s="40">
        <f>IFERROR(IF(B33="","",INDEX('Customer Accounts'!$C$5:$C$104,MATCH(B33,'Customer Accounts'!$A$5:$A$104,0))),"Other")</f>
        <v/>
      </c>
      <c r="E33" s="45" t="n"/>
      <c r="F33" s="77" t="n"/>
      <c r="G33" s="77" t="n"/>
      <c r="H33" s="45" t="n"/>
      <c r="I33" s="45" t="n"/>
      <c r="J33" s="45" t="n"/>
      <c r="K33" s="45" t="n"/>
      <c r="L33" s="78" t="n"/>
      <c r="M33" s="78" t="n"/>
      <c r="N33" s="78" t="n"/>
      <c r="O33" s="76">
        <f>IFERROR(IF(E33="","",MAX(0,L33-M33-N33)),"")</f>
        <v/>
      </c>
      <c r="P33" s="44">
        <f>IFERROR(IF(OR(E33="",O33&lt;=0,G33=""),0,MAX(0,Dashboard!$B$3-G33)),0)</f>
        <v/>
      </c>
      <c r="Q33" s="40">
        <f>IFERROR(IF(E33="","",IF(O33&lt;=0,"Paid",IF(G33="","Missing Due Date",IF(G33&gt;=Dashboard!$B$3,"Current",IF(P33&lt;=30,"1-30",IF(P33&lt;=60,"31-60",IF(P33&lt;=90,"61-90","91+"))))))),"")</f>
        <v/>
      </c>
      <c r="R33" s="40">
        <f>IFERROR(IF(E33="","",IF(O33&lt;=0,"Paid",IF(G33="","Review",IF(G33&gt;=Dashboard!$B$3,"Open","Past Due")))),"")</f>
        <v/>
      </c>
      <c r="S33" s="45" t="n"/>
      <c r="T33" s="40">
        <f>IFERROR(IF(B33="","",INDEX('Customer Accounts'!$M$5:$M$104,MATCH(B33,'Customer Accounts'!$A$5:$A$104,0))),"Unassigned")</f>
        <v/>
      </c>
      <c r="U33" s="77" t="n"/>
      <c r="V33" s="77" t="n"/>
      <c r="W33" s="40">
        <f>IFERROR(IF(E33="","",IF(O33&lt;=0,"Closed",IF(OR(P33&gt;=Dashboard!$B$4,O33&gt;=Dashboard!$B$5,AND(V33&lt;Dashboard!$B$3,V33&lt;&gt;"")),"High",IF(P33&gt;0,"Medium","Normal")))),"")</f>
        <v/>
      </c>
      <c r="X33" s="45" t="n"/>
      <c r="Y33" s="77" t="n"/>
      <c r="Z33" s="45" t="n"/>
    </row>
    <row r="34">
      <c r="A34" s="45" t="n"/>
      <c r="B34" s="45" t="n"/>
      <c r="C34" s="40">
        <f>IFERROR(IF(B34="","",INDEX('Customer Accounts'!$B$5:$B$104,MATCH(B34,'Customer Accounts'!$A$5:$A$104,0))),"Account Not Found")</f>
        <v/>
      </c>
      <c r="D34" s="40">
        <f>IFERROR(IF(B34="","",INDEX('Customer Accounts'!$C$5:$C$104,MATCH(B34,'Customer Accounts'!$A$5:$A$104,0))),"Other")</f>
        <v/>
      </c>
      <c r="E34" s="45" t="n"/>
      <c r="F34" s="77" t="n"/>
      <c r="G34" s="77" t="n"/>
      <c r="H34" s="45" t="n"/>
      <c r="I34" s="45" t="n"/>
      <c r="J34" s="45" t="n"/>
      <c r="K34" s="45" t="n"/>
      <c r="L34" s="78" t="n"/>
      <c r="M34" s="78" t="n"/>
      <c r="N34" s="78" t="n"/>
      <c r="O34" s="76">
        <f>IFERROR(IF(E34="","",MAX(0,L34-M34-N34)),"")</f>
        <v/>
      </c>
      <c r="P34" s="44">
        <f>IFERROR(IF(OR(E34="",O34&lt;=0,G34=""),0,MAX(0,Dashboard!$B$3-G34)),0)</f>
        <v/>
      </c>
      <c r="Q34" s="40">
        <f>IFERROR(IF(E34="","",IF(O34&lt;=0,"Paid",IF(G34="","Missing Due Date",IF(G34&gt;=Dashboard!$B$3,"Current",IF(P34&lt;=30,"1-30",IF(P34&lt;=60,"31-60",IF(P34&lt;=90,"61-90","91+"))))))),"")</f>
        <v/>
      </c>
      <c r="R34" s="40">
        <f>IFERROR(IF(E34="","",IF(O34&lt;=0,"Paid",IF(G34="","Review",IF(G34&gt;=Dashboard!$B$3,"Open","Past Due")))),"")</f>
        <v/>
      </c>
      <c r="S34" s="45" t="n"/>
      <c r="T34" s="40">
        <f>IFERROR(IF(B34="","",INDEX('Customer Accounts'!$M$5:$M$104,MATCH(B34,'Customer Accounts'!$A$5:$A$104,0))),"Unassigned")</f>
        <v/>
      </c>
      <c r="U34" s="77" t="n"/>
      <c r="V34" s="77" t="n"/>
      <c r="W34" s="40">
        <f>IFERROR(IF(E34="","",IF(O34&lt;=0,"Closed",IF(OR(P34&gt;=Dashboard!$B$4,O34&gt;=Dashboard!$B$5,AND(V34&lt;Dashboard!$B$3,V34&lt;&gt;"")),"High",IF(P34&gt;0,"Medium","Normal")))),"")</f>
        <v/>
      </c>
      <c r="X34" s="45" t="n"/>
      <c r="Y34" s="77" t="n"/>
      <c r="Z34" s="45" t="n"/>
    </row>
    <row r="35">
      <c r="A35" s="45" t="n"/>
      <c r="B35" s="45" t="n"/>
      <c r="C35" s="40">
        <f>IFERROR(IF(B35="","",INDEX('Customer Accounts'!$B$5:$B$104,MATCH(B35,'Customer Accounts'!$A$5:$A$104,0))),"Account Not Found")</f>
        <v/>
      </c>
      <c r="D35" s="40">
        <f>IFERROR(IF(B35="","",INDEX('Customer Accounts'!$C$5:$C$104,MATCH(B35,'Customer Accounts'!$A$5:$A$104,0))),"Other")</f>
        <v/>
      </c>
      <c r="E35" s="45" t="n"/>
      <c r="F35" s="77" t="n"/>
      <c r="G35" s="77" t="n"/>
      <c r="H35" s="45" t="n"/>
      <c r="I35" s="45" t="n"/>
      <c r="J35" s="45" t="n"/>
      <c r="K35" s="45" t="n"/>
      <c r="L35" s="78" t="n"/>
      <c r="M35" s="78" t="n"/>
      <c r="N35" s="78" t="n"/>
      <c r="O35" s="76">
        <f>IFERROR(IF(E35="","",MAX(0,L35-M35-N35)),"")</f>
        <v/>
      </c>
      <c r="P35" s="44">
        <f>IFERROR(IF(OR(E35="",O35&lt;=0,G35=""),0,MAX(0,Dashboard!$B$3-G35)),0)</f>
        <v/>
      </c>
      <c r="Q35" s="40">
        <f>IFERROR(IF(E35="","",IF(O35&lt;=0,"Paid",IF(G35="","Missing Due Date",IF(G35&gt;=Dashboard!$B$3,"Current",IF(P35&lt;=30,"1-30",IF(P35&lt;=60,"31-60",IF(P35&lt;=90,"61-90","91+"))))))),"")</f>
        <v/>
      </c>
      <c r="R35" s="40">
        <f>IFERROR(IF(E35="","",IF(O35&lt;=0,"Paid",IF(G35="","Review",IF(G35&gt;=Dashboard!$B$3,"Open","Past Due")))),"")</f>
        <v/>
      </c>
      <c r="S35" s="45" t="n"/>
      <c r="T35" s="40">
        <f>IFERROR(IF(B35="","",INDEX('Customer Accounts'!$M$5:$M$104,MATCH(B35,'Customer Accounts'!$A$5:$A$104,0))),"Unassigned")</f>
        <v/>
      </c>
      <c r="U35" s="77" t="n"/>
      <c r="V35" s="77" t="n"/>
      <c r="W35" s="40">
        <f>IFERROR(IF(E35="","",IF(O35&lt;=0,"Closed",IF(OR(P35&gt;=Dashboard!$B$4,O35&gt;=Dashboard!$B$5,AND(V35&lt;Dashboard!$B$3,V35&lt;&gt;"")),"High",IF(P35&gt;0,"Medium","Normal")))),"")</f>
        <v/>
      </c>
      <c r="X35" s="45" t="n"/>
      <c r="Y35" s="77" t="n"/>
      <c r="Z35" s="45" t="n"/>
    </row>
    <row r="36">
      <c r="A36" s="45" t="n"/>
      <c r="B36" s="45" t="n"/>
      <c r="C36" s="40">
        <f>IFERROR(IF(B36="","",INDEX('Customer Accounts'!$B$5:$B$104,MATCH(B36,'Customer Accounts'!$A$5:$A$104,0))),"Account Not Found")</f>
        <v/>
      </c>
      <c r="D36" s="40">
        <f>IFERROR(IF(B36="","",INDEX('Customer Accounts'!$C$5:$C$104,MATCH(B36,'Customer Accounts'!$A$5:$A$104,0))),"Other")</f>
        <v/>
      </c>
      <c r="E36" s="45" t="n"/>
      <c r="F36" s="77" t="n"/>
      <c r="G36" s="77" t="n"/>
      <c r="H36" s="45" t="n"/>
      <c r="I36" s="45" t="n"/>
      <c r="J36" s="45" t="n"/>
      <c r="K36" s="45" t="n"/>
      <c r="L36" s="78" t="n"/>
      <c r="M36" s="78" t="n"/>
      <c r="N36" s="78" t="n"/>
      <c r="O36" s="76">
        <f>IFERROR(IF(E36="","",MAX(0,L36-M36-N36)),"")</f>
        <v/>
      </c>
      <c r="P36" s="44">
        <f>IFERROR(IF(OR(E36="",O36&lt;=0,G36=""),0,MAX(0,Dashboard!$B$3-G36)),0)</f>
        <v/>
      </c>
      <c r="Q36" s="40">
        <f>IFERROR(IF(E36="","",IF(O36&lt;=0,"Paid",IF(G36="","Missing Due Date",IF(G36&gt;=Dashboard!$B$3,"Current",IF(P36&lt;=30,"1-30",IF(P36&lt;=60,"31-60",IF(P36&lt;=90,"61-90","91+"))))))),"")</f>
        <v/>
      </c>
      <c r="R36" s="40">
        <f>IFERROR(IF(E36="","",IF(O36&lt;=0,"Paid",IF(G36="","Review",IF(G36&gt;=Dashboard!$B$3,"Open","Past Due")))),"")</f>
        <v/>
      </c>
      <c r="S36" s="45" t="n"/>
      <c r="T36" s="40">
        <f>IFERROR(IF(B36="","",INDEX('Customer Accounts'!$M$5:$M$104,MATCH(B36,'Customer Accounts'!$A$5:$A$104,0))),"Unassigned")</f>
        <v/>
      </c>
      <c r="U36" s="77" t="n"/>
      <c r="V36" s="77" t="n"/>
      <c r="W36" s="40">
        <f>IFERROR(IF(E36="","",IF(O36&lt;=0,"Closed",IF(OR(P36&gt;=Dashboard!$B$4,O36&gt;=Dashboard!$B$5,AND(V36&lt;Dashboard!$B$3,V36&lt;&gt;"")),"High",IF(P36&gt;0,"Medium","Normal")))),"")</f>
        <v/>
      </c>
      <c r="X36" s="45" t="n"/>
      <c r="Y36" s="77" t="n"/>
      <c r="Z36" s="45" t="n"/>
    </row>
    <row r="37">
      <c r="A37" s="45" t="n"/>
      <c r="B37" s="45" t="n"/>
      <c r="C37" s="40">
        <f>IFERROR(IF(B37="","",INDEX('Customer Accounts'!$B$5:$B$104,MATCH(B37,'Customer Accounts'!$A$5:$A$104,0))),"Account Not Found")</f>
        <v/>
      </c>
      <c r="D37" s="40">
        <f>IFERROR(IF(B37="","",INDEX('Customer Accounts'!$C$5:$C$104,MATCH(B37,'Customer Accounts'!$A$5:$A$104,0))),"Other")</f>
        <v/>
      </c>
      <c r="E37" s="45" t="n"/>
      <c r="F37" s="77" t="n"/>
      <c r="G37" s="77" t="n"/>
      <c r="H37" s="45" t="n"/>
      <c r="I37" s="45" t="n"/>
      <c r="J37" s="45" t="n"/>
      <c r="K37" s="45" t="n"/>
      <c r="L37" s="78" t="n"/>
      <c r="M37" s="78" t="n"/>
      <c r="N37" s="78" t="n"/>
      <c r="O37" s="76">
        <f>IFERROR(IF(E37="","",MAX(0,L37-M37-N37)),"")</f>
        <v/>
      </c>
      <c r="P37" s="44">
        <f>IFERROR(IF(OR(E37="",O37&lt;=0,G37=""),0,MAX(0,Dashboard!$B$3-G37)),0)</f>
        <v/>
      </c>
      <c r="Q37" s="40">
        <f>IFERROR(IF(E37="","",IF(O37&lt;=0,"Paid",IF(G37="","Missing Due Date",IF(G37&gt;=Dashboard!$B$3,"Current",IF(P37&lt;=30,"1-30",IF(P37&lt;=60,"31-60",IF(P37&lt;=90,"61-90","91+"))))))),"")</f>
        <v/>
      </c>
      <c r="R37" s="40">
        <f>IFERROR(IF(E37="","",IF(O37&lt;=0,"Paid",IF(G37="","Review",IF(G37&gt;=Dashboard!$B$3,"Open","Past Due")))),"")</f>
        <v/>
      </c>
      <c r="S37" s="45" t="n"/>
      <c r="T37" s="40">
        <f>IFERROR(IF(B37="","",INDEX('Customer Accounts'!$M$5:$M$104,MATCH(B37,'Customer Accounts'!$A$5:$A$104,0))),"Unassigned")</f>
        <v/>
      </c>
      <c r="U37" s="77" t="n"/>
      <c r="V37" s="77" t="n"/>
      <c r="W37" s="40">
        <f>IFERROR(IF(E37="","",IF(O37&lt;=0,"Closed",IF(OR(P37&gt;=Dashboard!$B$4,O37&gt;=Dashboard!$B$5,AND(V37&lt;Dashboard!$B$3,V37&lt;&gt;"")),"High",IF(P37&gt;0,"Medium","Normal")))),"")</f>
        <v/>
      </c>
      <c r="X37" s="45" t="n"/>
      <c r="Y37" s="77" t="n"/>
      <c r="Z37" s="45" t="n"/>
    </row>
    <row r="38">
      <c r="A38" s="45" t="n"/>
      <c r="B38" s="45" t="n"/>
      <c r="C38" s="40">
        <f>IFERROR(IF(B38="","",INDEX('Customer Accounts'!$B$5:$B$104,MATCH(B38,'Customer Accounts'!$A$5:$A$104,0))),"Account Not Found")</f>
        <v/>
      </c>
      <c r="D38" s="40">
        <f>IFERROR(IF(B38="","",INDEX('Customer Accounts'!$C$5:$C$104,MATCH(B38,'Customer Accounts'!$A$5:$A$104,0))),"Other")</f>
        <v/>
      </c>
      <c r="E38" s="45" t="n"/>
      <c r="F38" s="77" t="n"/>
      <c r="G38" s="77" t="n"/>
      <c r="H38" s="45" t="n"/>
      <c r="I38" s="45" t="n"/>
      <c r="J38" s="45" t="n"/>
      <c r="K38" s="45" t="n"/>
      <c r="L38" s="78" t="n"/>
      <c r="M38" s="78" t="n"/>
      <c r="N38" s="78" t="n"/>
      <c r="O38" s="76">
        <f>IFERROR(IF(E38="","",MAX(0,L38-M38-N38)),"")</f>
        <v/>
      </c>
      <c r="P38" s="44">
        <f>IFERROR(IF(OR(E38="",O38&lt;=0,G38=""),0,MAX(0,Dashboard!$B$3-G38)),0)</f>
        <v/>
      </c>
      <c r="Q38" s="40">
        <f>IFERROR(IF(E38="","",IF(O38&lt;=0,"Paid",IF(G38="","Missing Due Date",IF(G38&gt;=Dashboard!$B$3,"Current",IF(P38&lt;=30,"1-30",IF(P38&lt;=60,"31-60",IF(P38&lt;=90,"61-90","91+"))))))),"")</f>
        <v/>
      </c>
      <c r="R38" s="40">
        <f>IFERROR(IF(E38="","",IF(O38&lt;=0,"Paid",IF(G38="","Review",IF(G38&gt;=Dashboard!$B$3,"Open","Past Due")))),"")</f>
        <v/>
      </c>
      <c r="S38" s="45" t="n"/>
      <c r="T38" s="40">
        <f>IFERROR(IF(B38="","",INDEX('Customer Accounts'!$M$5:$M$104,MATCH(B38,'Customer Accounts'!$A$5:$A$104,0))),"Unassigned")</f>
        <v/>
      </c>
      <c r="U38" s="77" t="n"/>
      <c r="V38" s="77" t="n"/>
      <c r="W38" s="40">
        <f>IFERROR(IF(E38="","",IF(O38&lt;=0,"Closed",IF(OR(P38&gt;=Dashboard!$B$4,O38&gt;=Dashboard!$B$5,AND(V38&lt;Dashboard!$B$3,V38&lt;&gt;"")),"High",IF(P38&gt;0,"Medium","Normal")))),"")</f>
        <v/>
      </c>
      <c r="X38" s="45" t="n"/>
      <c r="Y38" s="77" t="n"/>
      <c r="Z38" s="45" t="n"/>
    </row>
    <row r="39">
      <c r="A39" s="45" t="n"/>
      <c r="B39" s="45" t="n"/>
      <c r="C39" s="40">
        <f>IFERROR(IF(B39="","",INDEX('Customer Accounts'!$B$5:$B$104,MATCH(B39,'Customer Accounts'!$A$5:$A$104,0))),"Account Not Found")</f>
        <v/>
      </c>
      <c r="D39" s="40">
        <f>IFERROR(IF(B39="","",INDEX('Customer Accounts'!$C$5:$C$104,MATCH(B39,'Customer Accounts'!$A$5:$A$104,0))),"Other")</f>
        <v/>
      </c>
      <c r="E39" s="45" t="n"/>
      <c r="F39" s="77" t="n"/>
      <c r="G39" s="77" t="n"/>
      <c r="H39" s="45" t="n"/>
      <c r="I39" s="45" t="n"/>
      <c r="J39" s="45" t="n"/>
      <c r="K39" s="45" t="n"/>
      <c r="L39" s="78" t="n"/>
      <c r="M39" s="78" t="n"/>
      <c r="N39" s="78" t="n"/>
      <c r="O39" s="76">
        <f>IFERROR(IF(E39="","",MAX(0,L39-M39-N39)),"")</f>
        <v/>
      </c>
      <c r="P39" s="44">
        <f>IFERROR(IF(OR(E39="",O39&lt;=0,G39=""),0,MAX(0,Dashboard!$B$3-G39)),0)</f>
        <v/>
      </c>
      <c r="Q39" s="40">
        <f>IFERROR(IF(E39="","",IF(O39&lt;=0,"Paid",IF(G39="","Missing Due Date",IF(G39&gt;=Dashboard!$B$3,"Current",IF(P39&lt;=30,"1-30",IF(P39&lt;=60,"31-60",IF(P39&lt;=90,"61-90","91+"))))))),"")</f>
        <v/>
      </c>
      <c r="R39" s="40">
        <f>IFERROR(IF(E39="","",IF(O39&lt;=0,"Paid",IF(G39="","Review",IF(G39&gt;=Dashboard!$B$3,"Open","Past Due")))),"")</f>
        <v/>
      </c>
      <c r="S39" s="45" t="n"/>
      <c r="T39" s="40">
        <f>IFERROR(IF(B39="","",INDEX('Customer Accounts'!$M$5:$M$104,MATCH(B39,'Customer Accounts'!$A$5:$A$104,0))),"Unassigned")</f>
        <v/>
      </c>
      <c r="U39" s="77" t="n"/>
      <c r="V39" s="77" t="n"/>
      <c r="W39" s="40">
        <f>IFERROR(IF(E39="","",IF(O39&lt;=0,"Closed",IF(OR(P39&gt;=Dashboard!$B$4,O39&gt;=Dashboard!$B$5,AND(V39&lt;Dashboard!$B$3,V39&lt;&gt;"")),"High",IF(P39&gt;0,"Medium","Normal")))),"")</f>
        <v/>
      </c>
      <c r="X39" s="45" t="n"/>
      <c r="Y39" s="77" t="n"/>
      <c r="Z39" s="45" t="n"/>
    </row>
    <row r="40">
      <c r="A40" s="45" t="n"/>
      <c r="B40" s="45" t="n"/>
      <c r="C40" s="40">
        <f>IFERROR(IF(B40="","",INDEX('Customer Accounts'!$B$5:$B$104,MATCH(B40,'Customer Accounts'!$A$5:$A$104,0))),"Account Not Found")</f>
        <v/>
      </c>
      <c r="D40" s="40">
        <f>IFERROR(IF(B40="","",INDEX('Customer Accounts'!$C$5:$C$104,MATCH(B40,'Customer Accounts'!$A$5:$A$104,0))),"Other")</f>
        <v/>
      </c>
      <c r="E40" s="45" t="n"/>
      <c r="F40" s="77" t="n"/>
      <c r="G40" s="77" t="n"/>
      <c r="H40" s="45" t="n"/>
      <c r="I40" s="45" t="n"/>
      <c r="J40" s="45" t="n"/>
      <c r="K40" s="45" t="n"/>
      <c r="L40" s="78" t="n"/>
      <c r="M40" s="78" t="n"/>
      <c r="N40" s="78" t="n"/>
      <c r="O40" s="76">
        <f>IFERROR(IF(E40="","",MAX(0,L40-M40-N40)),"")</f>
        <v/>
      </c>
      <c r="P40" s="44">
        <f>IFERROR(IF(OR(E40="",O40&lt;=0,G40=""),0,MAX(0,Dashboard!$B$3-G40)),0)</f>
        <v/>
      </c>
      <c r="Q40" s="40">
        <f>IFERROR(IF(E40="","",IF(O40&lt;=0,"Paid",IF(G40="","Missing Due Date",IF(G40&gt;=Dashboard!$B$3,"Current",IF(P40&lt;=30,"1-30",IF(P40&lt;=60,"31-60",IF(P40&lt;=90,"61-90","91+"))))))),"")</f>
        <v/>
      </c>
      <c r="R40" s="40">
        <f>IFERROR(IF(E40="","",IF(O40&lt;=0,"Paid",IF(G40="","Review",IF(G40&gt;=Dashboard!$B$3,"Open","Past Due")))),"")</f>
        <v/>
      </c>
      <c r="S40" s="45" t="n"/>
      <c r="T40" s="40">
        <f>IFERROR(IF(B40="","",INDEX('Customer Accounts'!$M$5:$M$104,MATCH(B40,'Customer Accounts'!$A$5:$A$104,0))),"Unassigned")</f>
        <v/>
      </c>
      <c r="U40" s="77" t="n"/>
      <c r="V40" s="77" t="n"/>
      <c r="W40" s="40">
        <f>IFERROR(IF(E40="","",IF(O40&lt;=0,"Closed",IF(OR(P40&gt;=Dashboard!$B$4,O40&gt;=Dashboard!$B$5,AND(V40&lt;Dashboard!$B$3,V40&lt;&gt;"")),"High",IF(P40&gt;0,"Medium","Normal")))),"")</f>
        <v/>
      </c>
      <c r="X40" s="45" t="n"/>
      <c r="Y40" s="77" t="n"/>
      <c r="Z40" s="45" t="n"/>
    </row>
    <row r="41">
      <c r="A41" s="45" t="n"/>
      <c r="B41" s="45" t="n"/>
      <c r="C41" s="40">
        <f>IFERROR(IF(B41="","",INDEX('Customer Accounts'!$B$5:$B$104,MATCH(B41,'Customer Accounts'!$A$5:$A$104,0))),"Account Not Found")</f>
        <v/>
      </c>
      <c r="D41" s="40">
        <f>IFERROR(IF(B41="","",INDEX('Customer Accounts'!$C$5:$C$104,MATCH(B41,'Customer Accounts'!$A$5:$A$104,0))),"Other")</f>
        <v/>
      </c>
      <c r="E41" s="45" t="n"/>
      <c r="F41" s="77" t="n"/>
      <c r="G41" s="77" t="n"/>
      <c r="H41" s="45" t="n"/>
      <c r="I41" s="45" t="n"/>
      <c r="J41" s="45" t="n"/>
      <c r="K41" s="45" t="n"/>
      <c r="L41" s="78" t="n"/>
      <c r="M41" s="78" t="n"/>
      <c r="N41" s="78" t="n"/>
      <c r="O41" s="76">
        <f>IFERROR(IF(E41="","",MAX(0,L41-M41-N41)),"")</f>
        <v/>
      </c>
      <c r="P41" s="44">
        <f>IFERROR(IF(OR(E41="",O41&lt;=0,G41=""),0,MAX(0,Dashboard!$B$3-G41)),0)</f>
        <v/>
      </c>
      <c r="Q41" s="40">
        <f>IFERROR(IF(E41="","",IF(O41&lt;=0,"Paid",IF(G41="","Missing Due Date",IF(G41&gt;=Dashboard!$B$3,"Current",IF(P41&lt;=30,"1-30",IF(P41&lt;=60,"31-60",IF(P41&lt;=90,"61-90","91+"))))))),"")</f>
        <v/>
      </c>
      <c r="R41" s="40">
        <f>IFERROR(IF(E41="","",IF(O41&lt;=0,"Paid",IF(G41="","Review",IF(G41&gt;=Dashboard!$B$3,"Open","Past Due")))),"")</f>
        <v/>
      </c>
      <c r="S41" s="45" t="n"/>
      <c r="T41" s="40">
        <f>IFERROR(IF(B41="","",INDEX('Customer Accounts'!$M$5:$M$104,MATCH(B41,'Customer Accounts'!$A$5:$A$104,0))),"Unassigned")</f>
        <v/>
      </c>
      <c r="U41" s="77" t="n"/>
      <c r="V41" s="77" t="n"/>
      <c r="W41" s="40">
        <f>IFERROR(IF(E41="","",IF(O41&lt;=0,"Closed",IF(OR(P41&gt;=Dashboard!$B$4,O41&gt;=Dashboard!$B$5,AND(V41&lt;Dashboard!$B$3,V41&lt;&gt;"")),"High",IF(P41&gt;0,"Medium","Normal")))),"")</f>
        <v/>
      </c>
      <c r="X41" s="45" t="n"/>
      <c r="Y41" s="77" t="n"/>
      <c r="Z41" s="45" t="n"/>
    </row>
    <row r="42">
      <c r="A42" s="45" t="n"/>
      <c r="B42" s="45" t="n"/>
      <c r="C42" s="40">
        <f>IFERROR(IF(B42="","",INDEX('Customer Accounts'!$B$5:$B$104,MATCH(B42,'Customer Accounts'!$A$5:$A$104,0))),"Account Not Found")</f>
        <v/>
      </c>
      <c r="D42" s="40">
        <f>IFERROR(IF(B42="","",INDEX('Customer Accounts'!$C$5:$C$104,MATCH(B42,'Customer Accounts'!$A$5:$A$104,0))),"Other")</f>
        <v/>
      </c>
      <c r="E42" s="45" t="n"/>
      <c r="F42" s="77" t="n"/>
      <c r="G42" s="77" t="n"/>
      <c r="H42" s="45" t="n"/>
      <c r="I42" s="45" t="n"/>
      <c r="J42" s="45" t="n"/>
      <c r="K42" s="45" t="n"/>
      <c r="L42" s="78" t="n"/>
      <c r="M42" s="78" t="n"/>
      <c r="N42" s="78" t="n"/>
      <c r="O42" s="76">
        <f>IFERROR(IF(E42="","",MAX(0,L42-M42-N42)),"")</f>
        <v/>
      </c>
      <c r="P42" s="44">
        <f>IFERROR(IF(OR(E42="",O42&lt;=0,G42=""),0,MAX(0,Dashboard!$B$3-G42)),0)</f>
        <v/>
      </c>
      <c r="Q42" s="40">
        <f>IFERROR(IF(E42="","",IF(O42&lt;=0,"Paid",IF(G42="","Missing Due Date",IF(G42&gt;=Dashboard!$B$3,"Current",IF(P42&lt;=30,"1-30",IF(P42&lt;=60,"31-60",IF(P42&lt;=90,"61-90","91+"))))))),"")</f>
        <v/>
      </c>
      <c r="R42" s="40">
        <f>IFERROR(IF(E42="","",IF(O42&lt;=0,"Paid",IF(G42="","Review",IF(G42&gt;=Dashboard!$B$3,"Open","Past Due")))),"")</f>
        <v/>
      </c>
      <c r="S42" s="45" t="n"/>
      <c r="T42" s="40">
        <f>IFERROR(IF(B42="","",INDEX('Customer Accounts'!$M$5:$M$104,MATCH(B42,'Customer Accounts'!$A$5:$A$104,0))),"Unassigned")</f>
        <v/>
      </c>
      <c r="U42" s="77" t="n"/>
      <c r="V42" s="77" t="n"/>
      <c r="W42" s="40">
        <f>IFERROR(IF(E42="","",IF(O42&lt;=0,"Closed",IF(OR(P42&gt;=Dashboard!$B$4,O42&gt;=Dashboard!$B$5,AND(V42&lt;Dashboard!$B$3,V42&lt;&gt;"")),"High",IF(P42&gt;0,"Medium","Normal")))),"")</f>
        <v/>
      </c>
      <c r="X42" s="45" t="n"/>
      <c r="Y42" s="77" t="n"/>
      <c r="Z42" s="45" t="n"/>
    </row>
    <row r="43">
      <c r="A43" s="45" t="n"/>
      <c r="B43" s="45" t="n"/>
      <c r="C43" s="40">
        <f>IFERROR(IF(B43="","",INDEX('Customer Accounts'!$B$5:$B$104,MATCH(B43,'Customer Accounts'!$A$5:$A$104,0))),"Account Not Found")</f>
        <v/>
      </c>
      <c r="D43" s="40">
        <f>IFERROR(IF(B43="","",INDEX('Customer Accounts'!$C$5:$C$104,MATCH(B43,'Customer Accounts'!$A$5:$A$104,0))),"Other")</f>
        <v/>
      </c>
      <c r="E43" s="45" t="n"/>
      <c r="F43" s="77" t="n"/>
      <c r="G43" s="77" t="n"/>
      <c r="H43" s="45" t="n"/>
      <c r="I43" s="45" t="n"/>
      <c r="J43" s="45" t="n"/>
      <c r="K43" s="45" t="n"/>
      <c r="L43" s="78" t="n"/>
      <c r="M43" s="78" t="n"/>
      <c r="N43" s="78" t="n"/>
      <c r="O43" s="76">
        <f>IFERROR(IF(E43="","",MAX(0,L43-M43-N43)),"")</f>
        <v/>
      </c>
      <c r="P43" s="44">
        <f>IFERROR(IF(OR(E43="",O43&lt;=0,G43=""),0,MAX(0,Dashboard!$B$3-G43)),0)</f>
        <v/>
      </c>
      <c r="Q43" s="40">
        <f>IFERROR(IF(E43="","",IF(O43&lt;=0,"Paid",IF(G43="","Missing Due Date",IF(G43&gt;=Dashboard!$B$3,"Current",IF(P43&lt;=30,"1-30",IF(P43&lt;=60,"31-60",IF(P43&lt;=90,"61-90","91+"))))))),"")</f>
        <v/>
      </c>
      <c r="R43" s="40">
        <f>IFERROR(IF(E43="","",IF(O43&lt;=0,"Paid",IF(G43="","Review",IF(G43&gt;=Dashboard!$B$3,"Open","Past Due")))),"")</f>
        <v/>
      </c>
      <c r="S43" s="45" t="n"/>
      <c r="T43" s="40">
        <f>IFERROR(IF(B43="","",INDEX('Customer Accounts'!$M$5:$M$104,MATCH(B43,'Customer Accounts'!$A$5:$A$104,0))),"Unassigned")</f>
        <v/>
      </c>
      <c r="U43" s="77" t="n"/>
      <c r="V43" s="77" t="n"/>
      <c r="W43" s="40">
        <f>IFERROR(IF(E43="","",IF(O43&lt;=0,"Closed",IF(OR(P43&gt;=Dashboard!$B$4,O43&gt;=Dashboard!$B$5,AND(V43&lt;Dashboard!$B$3,V43&lt;&gt;"")),"High",IF(P43&gt;0,"Medium","Normal")))),"")</f>
        <v/>
      </c>
      <c r="X43" s="45" t="n"/>
      <c r="Y43" s="77" t="n"/>
      <c r="Z43" s="45" t="n"/>
    </row>
    <row r="44">
      <c r="A44" s="45" t="n"/>
      <c r="B44" s="45" t="n"/>
      <c r="C44" s="40">
        <f>IFERROR(IF(B44="","",INDEX('Customer Accounts'!$B$5:$B$104,MATCH(B44,'Customer Accounts'!$A$5:$A$104,0))),"Account Not Found")</f>
        <v/>
      </c>
      <c r="D44" s="40">
        <f>IFERROR(IF(B44="","",INDEX('Customer Accounts'!$C$5:$C$104,MATCH(B44,'Customer Accounts'!$A$5:$A$104,0))),"Other")</f>
        <v/>
      </c>
      <c r="E44" s="45" t="n"/>
      <c r="F44" s="77" t="n"/>
      <c r="G44" s="77" t="n"/>
      <c r="H44" s="45" t="n"/>
      <c r="I44" s="45" t="n"/>
      <c r="J44" s="45" t="n"/>
      <c r="K44" s="45" t="n"/>
      <c r="L44" s="78" t="n"/>
      <c r="M44" s="78" t="n"/>
      <c r="N44" s="78" t="n"/>
      <c r="O44" s="76">
        <f>IFERROR(IF(E44="","",MAX(0,L44-M44-N44)),"")</f>
        <v/>
      </c>
      <c r="P44" s="44">
        <f>IFERROR(IF(OR(E44="",O44&lt;=0,G44=""),0,MAX(0,Dashboard!$B$3-G44)),0)</f>
        <v/>
      </c>
      <c r="Q44" s="40">
        <f>IFERROR(IF(E44="","",IF(O44&lt;=0,"Paid",IF(G44="","Missing Due Date",IF(G44&gt;=Dashboard!$B$3,"Current",IF(P44&lt;=30,"1-30",IF(P44&lt;=60,"31-60",IF(P44&lt;=90,"61-90","91+"))))))),"")</f>
        <v/>
      </c>
      <c r="R44" s="40">
        <f>IFERROR(IF(E44="","",IF(O44&lt;=0,"Paid",IF(G44="","Review",IF(G44&gt;=Dashboard!$B$3,"Open","Past Due")))),"")</f>
        <v/>
      </c>
      <c r="S44" s="45" t="n"/>
      <c r="T44" s="40">
        <f>IFERROR(IF(B44="","",INDEX('Customer Accounts'!$M$5:$M$104,MATCH(B44,'Customer Accounts'!$A$5:$A$104,0))),"Unassigned")</f>
        <v/>
      </c>
      <c r="U44" s="77" t="n"/>
      <c r="V44" s="77" t="n"/>
      <c r="W44" s="40">
        <f>IFERROR(IF(E44="","",IF(O44&lt;=0,"Closed",IF(OR(P44&gt;=Dashboard!$B$4,O44&gt;=Dashboard!$B$5,AND(V44&lt;Dashboard!$B$3,V44&lt;&gt;"")),"High",IF(P44&gt;0,"Medium","Normal")))),"")</f>
        <v/>
      </c>
      <c r="X44" s="45" t="n"/>
      <c r="Y44" s="77" t="n"/>
      <c r="Z44" s="45" t="n"/>
    </row>
    <row r="45">
      <c r="A45" s="45" t="n"/>
      <c r="B45" s="45" t="n"/>
      <c r="C45" s="40">
        <f>IFERROR(IF(B45="","",INDEX('Customer Accounts'!$B$5:$B$104,MATCH(B45,'Customer Accounts'!$A$5:$A$104,0))),"Account Not Found")</f>
        <v/>
      </c>
      <c r="D45" s="40">
        <f>IFERROR(IF(B45="","",INDEX('Customer Accounts'!$C$5:$C$104,MATCH(B45,'Customer Accounts'!$A$5:$A$104,0))),"Other")</f>
        <v/>
      </c>
      <c r="E45" s="45" t="n"/>
      <c r="F45" s="77" t="n"/>
      <c r="G45" s="77" t="n"/>
      <c r="H45" s="45" t="n"/>
      <c r="I45" s="45" t="n"/>
      <c r="J45" s="45" t="n"/>
      <c r="K45" s="45" t="n"/>
      <c r="L45" s="78" t="n"/>
      <c r="M45" s="78" t="n"/>
      <c r="N45" s="78" t="n"/>
      <c r="O45" s="76">
        <f>IFERROR(IF(E45="","",MAX(0,L45-M45-N45)),"")</f>
        <v/>
      </c>
      <c r="P45" s="44">
        <f>IFERROR(IF(OR(E45="",O45&lt;=0,G45=""),0,MAX(0,Dashboard!$B$3-G45)),0)</f>
        <v/>
      </c>
      <c r="Q45" s="40">
        <f>IFERROR(IF(E45="","",IF(O45&lt;=0,"Paid",IF(G45="","Missing Due Date",IF(G45&gt;=Dashboard!$B$3,"Current",IF(P45&lt;=30,"1-30",IF(P45&lt;=60,"31-60",IF(P45&lt;=90,"61-90","91+"))))))),"")</f>
        <v/>
      </c>
      <c r="R45" s="40">
        <f>IFERROR(IF(E45="","",IF(O45&lt;=0,"Paid",IF(G45="","Review",IF(G45&gt;=Dashboard!$B$3,"Open","Past Due")))),"")</f>
        <v/>
      </c>
      <c r="S45" s="45" t="n"/>
      <c r="T45" s="40">
        <f>IFERROR(IF(B45="","",INDEX('Customer Accounts'!$M$5:$M$104,MATCH(B45,'Customer Accounts'!$A$5:$A$104,0))),"Unassigned")</f>
        <v/>
      </c>
      <c r="U45" s="77" t="n"/>
      <c r="V45" s="77" t="n"/>
      <c r="W45" s="40">
        <f>IFERROR(IF(E45="","",IF(O45&lt;=0,"Closed",IF(OR(P45&gt;=Dashboard!$B$4,O45&gt;=Dashboard!$B$5,AND(V45&lt;Dashboard!$B$3,V45&lt;&gt;"")),"High",IF(P45&gt;0,"Medium","Normal")))),"")</f>
        <v/>
      </c>
      <c r="X45" s="45" t="n"/>
      <c r="Y45" s="77" t="n"/>
      <c r="Z45" s="45" t="n"/>
    </row>
    <row r="46">
      <c r="A46" s="45" t="n"/>
      <c r="B46" s="45" t="n"/>
      <c r="C46" s="40">
        <f>IFERROR(IF(B46="","",INDEX('Customer Accounts'!$B$5:$B$104,MATCH(B46,'Customer Accounts'!$A$5:$A$104,0))),"Account Not Found")</f>
        <v/>
      </c>
      <c r="D46" s="40">
        <f>IFERROR(IF(B46="","",INDEX('Customer Accounts'!$C$5:$C$104,MATCH(B46,'Customer Accounts'!$A$5:$A$104,0))),"Other")</f>
        <v/>
      </c>
      <c r="E46" s="45" t="n"/>
      <c r="F46" s="77" t="n"/>
      <c r="G46" s="77" t="n"/>
      <c r="H46" s="45" t="n"/>
      <c r="I46" s="45" t="n"/>
      <c r="J46" s="45" t="n"/>
      <c r="K46" s="45" t="n"/>
      <c r="L46" s="78" t="n"/>
      <c r="M46" s="78" t="n"/>
      <c r="N46" s="78" t="n"/>
      <c r="O46" s="76">
        <f>IFERROR(IF(E46="","",MAX(0,L46-M46-N46)),"")</f>
        <v/>
      </c>
      <c r="P46" s="44">
        <f>IFERROR(IF(OR(E46="",O46&lt;=0,G46=""),0,MAX(0,Dashboard!$B$3-G46)),0)</f>
        <v/>
      </c>
      <c r="Q46" s="40">
        <f>IFERROR(IF(E46="","",IF(O46&lt;=0,"Paid",IF(G46="","Missing Due Date",IF(G46&gt;=Dashboard!$B$3,"Current",IF(P46&lt;=30,"1-30",IF(P46&lt;=60,"31-60",IF(P46&lt;=90,"61-90","91+"))))))),"")</f>
        <v/>
      </c>
      <c r="R46" s="40">
        <f>IFERROR(IF(E46="","",IF(O46&lt;=0,"Paid",IF(G46="","Review",IF(G46&gt;=Dashboard!$B$3,"Open","Past Due")))),"")</f>
        <v/>
      </c>
      <c r="S46" s="45" t="n"/>
      <c r="T46" s="40">
        <f>IFERROR(IF(B46="","",INDEX('Customer Accounts'!$M$5:$M$104,MATCH(B46,'Customer Accounts'!$A$5:$A$104,0))),"Unassigned")</f>
        <v/>
      </c>
      <c r="U46" s="77" t="n"/>
      <c r="V46" s="77" t="n"/>
      <c r="W46" s="40">
        <f>IFERROR(IF(E46="","",IF(O46&lt;=0,"Closed",IF(OR(P46&gt;=Dashboard!$B$4,O46&gt;=Dashboard!$B$5,AND(V46&lt;Dashboard!$B$3,V46&lt;&gt;"")),"High",IF(P46&gt;0,"Medium","Normal")))),"")</f>
        <v/>
      </c>
      <c r="X46" s="45" t="n"/>
      <c r="Y46" s="77" t="n"/>
      <c r="Z46" s="45" t="n"/>
    </row>
    <row r="47">
      <c r="A47" s="45" t="n"/>
      <c r="B47" s="45" t="n"/>
      <c r="C47" s="40">
        <f>IFERROR(IF(B47="","",INDEX('Customer Accounts'!$B$5:$B$104,MATCH(B47,'Customer Accounts'!$A$5:$A$104,0))),"Account Not Found")</f>
        <v/>
      </c>
      <c r="D47" s="40">
        <f>IFERROR(IF(B47="","",INDEX('Customer Accounts'!$C$5:$C$104,MATCH(B47,'Customer Accounts'!$A$5:$A$104,0))),"Other")</f>
        <v/>
      </c>
      <c r="E47" s="45" t="n"/>
      <c r="F47" s="77" t="n"/>
      <c r="G47" s="77" t="n"/>
      <c r="H47" s="45" t="n"/>
      <c r="I47" s="45" t="n"/>
      <c r="J47" s="45" t="n"/>
      <c r="K47" s="45" t="n"/>
      <c r="L47" s="78" t="n"/>
      <c r="M47" s="78" t="n"/>
      <c r="N47" s="78" t="n"/>
      <c r="O47" s="76">
        <f>IFERROR(IF(E47="","",MAX(0,L47-M47-N47)),"")</f>
        <v/>
      </c>
      <c r="P47" s="44">
        <f>IFERROR(IF(OR(E47="",O47&lt;=0,G47=""),0,MAX(0,Dashboard!$B$3-G47)),0)</f>
        <v/>
      </c>
      <c r="Q47" s="40">
        <f>IFERROR(IF(E47="","",IF(O47&lt;=0,"Paid",IF(G47="","Missing Due Date",IF(G47&gt;=Dashboard!$B$3,"Current",IF(P47&lt;=30,"1-30",IF(P47&lt;=60,"31-60",IF(P47&lt;=90,"61-90","91+"))))))),"")</f>
        <v/>
      </c>
      <c r="R47" s="40">
        <f>IFERROR(IF(E47="","",IF(O47&lt;=0,"Paid",IF(G47="","Review",IF(G47&gt;=Dashboard!$B$3,"Open","Past Due")))),"")</f>
        <v/>
      </c>
      <c r="S47" s="45" t="n"/>
      <c r="T47" s="40">
        <f>IFERROR(IF(B47="","",INDEX('Customer Accounts'!$M$5:$M$104,MATCH(B47,'Customer Accounts'!$A$5:$A$104,0))),"Unassigned")</f>
        <v/>
      </c>
      <c r="U47" s="77" t="n"/>
      <c r="V47" s="77" t="n"/>
      <c r="W47" s="40">
        <f>IFERROR(IF(E47="","",IF(O47&lt;=0,"Closed",IF(OR(P47&gt;=Dashboard!$B$4,O47&gt;=Dashboard!$B$5,AND(V47&lt;Dashboard!$B$3,V47&lt;&gt;"")),"High",IF(P47&gt;0,"Medium","Normal")))),"")</f>
        <v/>
      </c>
      <c r="X47" s="45" t="n"/>
      <c r="Y47" s="77" t="n"/>
      <c r="Z47" s="45" t="n"/>
    </row>
    <row r="48">
      <c r="A48" s="45" t="n"/>
      <c r="B48" s="45" t="n"/>
      <c r="C48" s="40">
        <f>IFERROR(IF(B48="","",INDEX('Customer Accounts'!$B$5:$B$104,MATCH(B48,'Customer Accounts'!$A$5:$A$104,0))),"Account Not Found")</f>
        <v/>
      </c>
      <c r="D48" s="40">
        <f>IFERROR(IF(B48="","",INDEX('Customer Accounts'!$C$5:$C$104,MATCH(B48,'Customer Accounts'!$A$5:$A$104,0))),"Other")</f>
        <v/>
      </c>
      <c r="E48" s="45" t="n"/>
      <c r="F48" s="77" t="n"/>
      <c r="G48" s="77" t="n"/>
      <c r="H48" s="45" t="n"/>
      <c r="I48" s="45" t="n"/>
      <c r="J48" s="45" t="n"/>
      <c r="K48" s="45" t="n"/>
      <c r="L48" s="78" t="n"/>
      <c r="M48" s="78" t="n"/>
      <c r="N48" s="78" t="n"/>
      <c r="O48" s="76">
        <f>IFERROR(IF(E48="","",MAX(0,L48-M48-N48)),"")</f>
        <v/>
      </c>
      <c r="P48" s="44">
        <f>IFERROR(IF(OR(E48="",O48&lt;=0,G48=""),0,MAX(0,Dashboard!$B$3-G48)),0)</f>
        <v/>
      </c>
      <c r="Q48" s="40">
        <f>IFERROR(IF(E48="","",IF(O48&lt;=0,"Paid",IF(G48="","Missing Due Date",IF(G48&gt;=Dashboard!$B$3,"Current",IF(P48&lt;=30,"1-30",IF(P48&lt;=60,"31-60",IF(P48&lt;=90,"61-90","91+"))))))),"")</f>
        <v/>
      </c>
      <c r="R48" s="40">
        <f>IFERROR(IF(E48="","",IF(O48&lt;=0,"Paid",IF(G48="","Review",IF(G48&gt;=Dashboard!$B$3,"Open","Past Due")))),"")</f>
        <v/>
      </c>
      <c r="S48" s="45" t="n"/>
      <c r="T48" s="40">
        <f>IFERROR(IF(B48="","",INDEX('Customer Accounts'!$M$5:$M$104,MATCH(B48,'Customer Accounts'!$A$5:$A$104,0))),"Unassigned")</f>
        <v/>
      </c>
      <c r="U48" s="77" t="n"/>
      <c r="V48" s="77" t="n"/>
      <c r="W48" s="40">
        <f>IFERROR(IF(E48="","",IF(O48&lt;=0,"Closed",IF(OR(P48&gt;=Dashboard!$B$4,O48&gt;=Dashboard!$B$5,AND(V48&lt;Dashboard!$B$3,V48&lt;&gt;"")),"High",IF(P48&gt;0,"Medium","Normal")))),"")</f>
        <v/>
      </c>
      <c r="X48" s="45" t="n"/>
      <c r="Y48" s="77" t="n"/>
      <c r="Z48" s="45" t="n"/>
    </row>
    <row r="49">
      <c r="A49" s="45" t="n"/>
      <c r="B49" s="45" t="n"/>
      <c r="C49" s="40">
        <f>IFERROR(IF(B49="","",INDEX('Customer Accounts'!$B$5:$B$104,MATCH(B49,'Customer Accounts'!$A$5:$A$104,0))),"Account Not Found")</f>
        <v/>
      </c>
      <c r="D49" s="40">
        <f>IFERROR(IF(B49="","",INDEX('Customer Accounts'!$C$5:$C$104,MATCH(B49,'Customer Accounts'!$A$5:$A$104,0))),"Other")</f>
        <v/>
      </c>
      <c r="E49" s="45" t="n"/>
      <c r="F49" s="77" t="n"/>
      <c r="G49" s="77" t="n"/>
      <c r="H49" s="45" t="n"/>
      <c r="I49" s="45" t="n"/>
      <c r="J49" s="45" t="n"/>
      <c r="K49" s="45" t="n"/>
      <c r="L49" s="78" t="n"/>
      <c r="M49" s="78" t="n"/>
      <c r="N49" s="78" t="n"/>
      <c r="O49" s="76">
        <f>IFERROR(IF(E49="","",MAX(0,L49-M49-N49)),"")</f>
        <v/>
      </c>
      <c r="P49" s="44">
        <f>IFERROR(IF(OR(E49="",O49&lt;=0,G49=""),0,MAX(0,Dashboard!$B$3-G49)),0)</f>
        <v/>
      </c>
      <c r="Q49" s="40">
        <f>IFERROR(IF(E49="","",IF(O49&lt;=0,"Paid",IF(G49="","Missing Due Date",IF(G49&gt;=Dashboard!$B$3,"Current",IF(P49&lt;=30,"1-30",IF(P49&lt;=60,"31-60",IF(P49&lt;=90,"61-90","91+"))))))),"")</f>
        <v/>
      </c>
      <c r="R49" s="40">
        <f>IFERROR(IF(E49="","",IF(O49&lt;=0,"Paid",IF(G49="","Review",IF(G49&gt;=Dashboard!$B$3,"Open","Past Due")))),"")</f>
        <v/>
      </c>
      <c r="S49" s="45" t="n"/>
      <c r="T49" s="40">
        <f>IFERROR(IF(B49="","",INDEX('Customer Accounts'!$M$5:$M$104,MATCH(B49,'Customer Accounts'!$A$5:$A$104,0))),"Unassigned")</f>
        <v/>
      </c>
      <c r="U49" s="77" t="n"/>
      <c r="V49" s="77" t="n"/>
      <c r="W49" s="40">
        <f>IFERROR(IF(E49="","",IF(O49&lt;=0,"Closed",IF(OR(P49&gt;=Dashboard!$B$4,O49&gt;=Dashboard!$B$5,AND(V49&lt;Dashboard!$B$3,V49&lt;&gt;"")),"High",IF(P49&gt;0,"Medium","Normal")))),"")</f>
        <v/>
      </c>
      <c r="X49" s="45" t="n"/>
      <c r="Y49" s="77" t="n"/>
      <c r="Z49" s="45" t="n"/>
    </row>
    <row r="50">
      <c r="A50" s="45" t="n"/>
      <c r="B50" s="45" t="n"/>
      <c r="C50" s="40">
        <f>IFERROR(IF(B50="","",INDEX('Customer Accounts'!$B$5:$B$104,MATCH(B50,'Customer Accounts'!$A$5:$A$104,0))),"Account Not Found")</f>
        <v/>
      </c>
      <c r="D50" s="40">
        <f>IFERROR(IF(B50="","",INDEX('Customer Accounts'!$C$5:$C$104,MATCH(B50,'Customer Accounts'!$A$5:$A$104,0))),"Other")</f>
        <v/>
      </c>
      <c r="E50" s="45" t="n"/>
      <c r="F50" s="77" t="n"/>
      <c r="G50" s="77" t="n"/>
      <c r="H50" s="45" t="n"/>
      <c r="I50" s="45" t="n"/>
      <c r="J50" s="45" t="n"/>
      <c r="K50" s="45" t="n"/>
      <c r="L50" s="78" t="n"/>
      <c r="M50" s="78" t="n"/>
      <c r="N50" s="78" t="n"/>
      <c r="O50" s="76">
        <f>IFERROR(IF(E50="","",MAX(0,L50-M50-N50)),"")</f>
        <v/>
      </c>
      <c r="P50" s="44">
        <f>IFERROR(IF(OR(E50="",O50&lt;=0,G50=""),0,MAX(0,Dashboard!$B$3-G50)),0)</f>
        <v/>
      </c>
      <c r="Q50" s="40">
        <f>IFERROR(IF(E50="","",IF(O50&lt;=0,"Paid",IF(G50="","Missing Due Date",IF(G50&gt;=Dashboard!$B$3,"Current",IF(P50&lt;=30,"1-30",IF(P50&lt;=60,"31-60",IF(P50&lt;=90,"61-90","91+"))))))),"")</f>
        <v/>
      </c>
      <c r="R50" s="40">
        <f>IFERROR(IF(E50="","",IF(O50&lt;=0,"Paid",IF(G50="","Review",IF(G50&gt;=Dashboard!$B$3,"Open","Past Due")))),"")</f>
        <v/>
      </c>
      <c r="S50" s="45" t="n"/>
      <c r="T50" s="40">
        <f>IFERROR(IF(B50="","",INDEX('Customer Accounts'!$M$5:$M$104,MATCH(B50,'Customer Accounts'!$A$5:$A$104,0))),"Unassigned")</f>
        <v/>
      </c>
      <c r="U50" s="77" t="n"/>
      <c r="V50" s="77" t="n"/>
      <c r="W50" s="40">
        <f>IFERROR(IF(E50="","",IF(O50&lt;=0,"Closed",IF(OR(P50&gt;=Dashboard!$B$4,O50&gt;=Dashboard!$B$5,AND(V50&lt;Dashboard!$B$3,V50&lt;&gt;"")),"High",IF(P50&gt;0,"Medium","Normal")))),"")</f>
        <v/>
      </c>
      <c r="X50" s="45" t="n"/>
      <c r="Y50" s="77" t="n"/>
      <c r="Z50" s="45" t="n"/>
    </row>
    <row r="51">
      <c r="A51" s="45" t="n"/>
      <c r="B51" s="45" t="n"/>
      <c r="C51" s="40">
        <f>IFERROR(IF(B51="","",INDEX('Customer Accounts'!$B$5:$B$104,MATCH(B51,'Customer Accounts'!$A$5:$A$104,0))),"Account Not Found")</f>
        <v/>
      </c>
      <c r="D51" s="40">
        <f>IFERROR(IF(B51="","",INDEX('Customer Accounts'!$C$5:$C$104,MATCH(B51,'Customer Accounts'!$A$5:$A$104,0))),"Other")</f>
        <v/>
      </c>
      <c r="E51" s="45" t="n"/>
      <c r="F51" s="77" t="n"/>
      <c r="G51" s="77" t="n"/>
      <c r="H51" s="45" t="n"/>
      <c r="I51" s="45" t="n"/>
      <c r="J51" s="45" t="n"/>
      <c r="K51" s="45" t="n"/>
      <c r="L51" s="78" t="n"/>
      <c r="M51" s="78" t="n"/>
      <c r="N51" s="78" t="n"/>
      <c r="O51" s="76">
        <f>IFERROR(IF(E51="","",MAX(0,L51-M51-N51)),"")</f>
        <v/>
      </c>
      <c r="P51" s="44">
        <f>IFERROR(IF(OR(E51="",O51&lt;=0,G51=""),0,MAX(0,Dashboard!$B$3-G51)),0)</f>
        <v/>
      </c>
      <c r="Q51" s="40">
        <f>IFERROR(IF(E51="","",IF(O51&lt;=0,"Paid",IF(G51="","Missing Due Date",IF(G51&gt;=Dashboard!$B$3,"Current",IF(P51&lt;=30,"1-30",IF(P51&lt;=60,"31-60",IF(P51&lt;=90,"61-90","91+"))))))),"")</f>
        <v/>
      </c>
      <c r="R51" s="40">
        <f>IFERROR(IF(E51="","",IF(O51&lt;=0,"Paid",IF(G51="","Review",IF(G51&gt;=Dashboard!$B$3,"Open","Past Due")))),"")</f>
        <v/>
      </c>
      <c r="S51" s="45" t="n"/>
      <c r="T51" s="40">
        <f>IFERROR(IF(B51="","",INDEX('Customer Accounts'!$M$5:$M$104,MATCH(B51,'Customer Accounts'!$A$5:$A$104,0))),"Unassigned")</f>
        <v/>
      </c>
      <c r="U51" s="77" t="n"/>
      <c r="V51" s="77" t="n"/>
      <c r="W51" s="40">
        <f>IFERROR(IF(E51="","",IF(O51&lt;=0,"Closed",IF(OR(P51&gt;=Dashboard!$B$4,O51&gt;=Dashboard!$B$5,AND(V51&lt;Dashboard!$B$3,V51&lt;&gt;"")),"High",IF(P51&gt;0,"Medium","Normal")))),"")</f>
        <v/>
      </c>
      <c r="X51" s="45" t="n"/>
      <c r="Y51" s="77" t="n"/>
      <c r="Z51" s="45" t="n"/>
    </row>
    <row r="52">
      <c r="A52" s="45" t="n"/>
      <c r="B52" s="45" t="n"/>
      <c r="C52" s="40">
        <f>IFERROR(IF(B52="","",INDEX('Customer Accounts'!$B$5:$B$104,MATCH(B52,'Customer Accounts'!$A$5:$A$104,0))),"Account Not Found")</f>
        <v/>
      </c>
      <c r="D52" s="40">
        <f>IFERROR(IF(B52="","",INDEX('Customer Accounts'!$C$5:$C$104,MATCH(B52,'Customer Accounts'!$A$5:$A$104,0))),"Other")</f>
        <v/>
      </c>
      <c r="E52" s="45" t="n"/>
      <c r="F52" s="77" t="n"/>
      <c r="G52" s="77" t="n"/>
      <c r="H52" s="45" t="n"/>
      <c r="I52" s="45" t="n"/>
      <c r="J52" s="45" t="n"/>
      <c r="K52" s="45" t="n"/>
      <c r="L52" s="78" t="n"/>
      <c r="M52" s="78" t="n"/>
      <c r="N52" s="78" t="n"/>
      <c r="O52" s="76">
        <f>IFERROR(IF(E52="","",MAX(0,L52-M52-N52)),"")</f>
        <v/>
      </c>
      <c r="P52" s="44">
        <f>IFERROR(IF(OR(E52="",O52&lt;=0,G52=""),0,MAX(0,Dashboard!$B$3-G52)),0)</f>
        <v/>
      </c>
      <c r="Q52" s="40">
        <f>IFERROR(IF(E52="","",IF(O52&lt;=0,"Paid",IF(G52="","Missing Due Date",IF(G52&gt;=Dashboard!$B$3,"Current",IF(P52&lt;=30,"1-30",IF(P52&lt;=60,"31-60",IF(P52&lt;=90,"61-90","91+"))))))),"")</f>
        <v/>
      </c>
      <c r="R52" s="40">
        <f>IFERROR(IF(E52="","",IF(O52&lt;=0,"Paid",IF(G52="","Review",IF(G52&gt;=Dashboard!$B$3,"Open","Past Due")))),"")</f>
        <v/>
      </c>
      <c r="S52" s="45" t="n"/>
      <c r="T52" s="40">
        <f>IFERROR(IF(B52="","",INDEX('Customer Accounts'!$M$5:$M$104,MATCH(B52,'Customer Accounts'!$A$5:$A$104,0))),"Unassigned")</f>
        <v/>
      </c>
      <c r="U52" s="77" t="n"/>
      <c r="V52" s="77" t="n"/>
      <c r="W52" s="40">
        <f>IFERROR(IF(E52="","",IF(O52&lt;=0,"Closed",IF(OR(P52&gt;=Dashboard!$B$4,O52&gt;=Dashboard!$B$5,AND(V52&lt;Dashboard!$B$3,V52&lt;&gt;"")),"High",IF(P52&gt;0,"Medium","Normal")))),"")</f>
        <v/>
      </c>
      <c r="X52" s="45" t="n"/>
      <c r="Y52" s="77" t="n"/>
      <c r="Z52" s="45" t="n"/>
    </row>
    <row r="53">
      <c r="A53" s="45" t="n"/>
      <c r="B53" s="45" t="n"/>
      <c r="C53" s="40">
        <f>IFERROR(IF(B53="","",INDEX('Customer Accounts'!$B$5:$B$104,MATCH(B53,'Customer Accounts'!$A$5:$A$104,0))),"Account Not Found")</f>
        <v/>
      </c>
      <c r="D53" s="40">
        <f>IFERROR(IF(B53="","",INDEX('Customer Accounts'!$C$5:$C$104,MATCH(B53,'Customer Accounts'!$A$5:$A$104,0))),"Other")</f>
        <v/>
      </c>
      <c r="E53" s="45" t="n"/>
      <c r="F53" s="77" t="n"/>
      <c r="G53" s="77" t="n"/>
      <c r="H53" s="45" t="n"/>
      <c r="I53" s="45" t="n"/>
      <c r="J53" s="45" t="n"/>
      <c r="K53" s="45" t="n"/>
      <c r="L53" s="78" t="n"/>
      <c r="M53" s="78" t="n"/>
      <c r="N53" s="78" t="n"/>
      <c r="O53" s="76">
        <f>IFERROR(IF(E53="","",MAX(0,L53-M53-N53)),"")</f>
        <v/>
      </c>
      <c r="P53" s="44">
        <f>IFERROR(IF(OR(E53="",O53&lt;=0,G53=""),0,MAX(0,Dashboard!$B$3-G53)),0)</f>
        <v/>
      </c>
      <c r="Q53" s="40">
        <f>IFERROR(IF(E53="","",IF(O53&lt;=0,"Paid",IF(G53="","Missing Due Date",IF(G53&gt;=Dashboard!$B$3,"Current",IF(P53&lt;=30,"1-30",IF(P53&lt;=60,"31-60",IF(P53&lt;=90,"61-90","91+"))))))),"")</f>
        <v/>
      </c>
      <c r="R53" s="40">
        <f>IFERROR(IF(E53="","",IF(O53&lt;=0,"Paid",IF(G53="","Review",IF(G53&gt;=Dashboard!$B$3,"Open","Past Due")))),"")</f>
        <v/>
      </c>
      <c r="S53" s="45" t="n"/>
      <c r="T53" s="40">
        <f>IFERROR(IF(B53="","",INDEX('Customer Accounts'!$M$5:$M$104,MATCH(B53,'Customer Accounts'!$A$5:$A$104,0))),"Unassigned")</f>
        <v/>
      </c>
      <c r="U53" s="77" t="n"/>
      <c r="V53" s="77" t="n"/>
      <c r="W53" s="40">
        <f>IFERROR(IF(E53="","",IF(O53&lt;=0,"Closed",IF(OR(P53&gt;=Dashboard!$B$4,O53&gt;=Dashboard!$B$5,AND(V53&lt;Dashboard!$B$3,V53&lt;&gt;"")),"High",IF(P53&gt;0,"Medium","Normal")))),"")</f>
        <v/>
      </c>
      <c r="X53" s="45" t="n"/>
      <c r="Y53" s="77" t="n"/>
      <c r="Z53" s="45" t="n"/>
    </row>
    <row r="54">
      <c r="A54" s="45" t="n"/>
      <c r="B54" s="45" t="n"/>
      <c r="C54" s="40">
        <f>IFERROR(IF(B54="","",INDEX('Customer Accounts'!$B$5:$B$104,MATCH(B54,'Customer Accounts'!$A$5:$A$104,0))),"Account Not Found")</f>
        <v/>
      </c>
      <c r="D54" s="40">
        <f>IFERROR(IF(B54="","",INDEX('Customer Accounts'!$C$5:$C$104,MATCH(B54,'Customer Accounts'!$A$5:$A$104,0))),"Other")</f>
        <v/>
      </c>
      <c r="E54" s="45" t="n"/>
      <c r="F54" s="77" t="n"/>
      <c r="G54" s="77" t="n"/>
      <c r="H54" s="45" t="n"/>
      <c r="I54" s="45" t="n"/>
      <c r="J54" s="45" t="n"/>
      <c r="K54" s="45" t="n"/>
      <c r="L54" s="78" t="n"/>
      <c r="M54" s="78" t="n"/>
      <c r="N54" s="78" t="n"/>
      <c r="O54" s="76">
        <f>IFERROR(IF(E54="","",MAX(0,L54-M54-N54)),"")</f>
        <v/>
      </c>
      <c r="P54" s="44">
        <f>IFERROR(IF(OR(E54="",O54&lt;=0,G54=""),0,MAX(0,Dashboard!$B$3-G54)),0)</f>
        <v/>
      </c>
      <c r="Q54" s="40">
        <f>IFERROR(IF(E54="","",IF(O54&lt;=0,"Paid",IF(G54="","Missing Due Date",IF(G54&gt;=Dashboard!$B$3,"Current",IF(P54&lt;=30,"1-30",IF(P54&lt;=60,"31-60",IF(P54&lt;=90,"61-90","91+"))))))),"")</f>
        <v/>
      </c>
      <c r="R54" s="40">
        <f>IFERROR(IF(E54="","",IF(O54&lt;=0,"Paid",IF(G54="","Review",IF(G54&gt;=Dashboard!$B$3,"Open","Past Due")))),"")</f>
        <v/>
      </c>
      <c r="S54" s="45" t="n"/>
      <c r="T54" s="40">
        <f>IFERROR(IF(B54="","",INDEX('Customer Accounts'!$M$5:$M$104,MATCH(B54,'Customer Accounts'!$A$5:$A$104,0))),"Unassigned")</f>
        <v/>
      </c>
      <c r="U54" s="77" t="n"/>
      <c r="V54" s="77" t="n"/>
      <c r="W54" s="40">
        <f>IFERROR(IF(E54="","",IF(O54&lt;=0,"Closed",IF(OR(P54&gt;=Dashboard!$B$4,O54&gt;=Dashboard!$B$5,AND(V54&lt;Dashboard!$B$3,V54&lt;&gt;"")),"High",IF(P54&gt;0,"Medium","Normal")))),"")</f>
        <v/>
      </c>
      <c r="X54" s="45" t="n"/>
      <c r="Y54" s="77" t="n"/>
      <c r="Z54" s="45" t="n"/>
    </row>
    <row r="55">
      <c r="A55" s="45" t="n"/>
      <c r="B55" s="45" t="n"/>
      <c r="C55" s="40">
        <f>IFERROR(IF(B55="","",INDEX('Customer Accounts'!$B$5:$B$104,MATCH(B55,'Customer Accounts'!$A$5:$A$104,0))),"Account Not Found")</f>
        <v/>
      </c>
      <c r="D55" s="40">
        <f>IFERROR(IF(B55="","",INDEX('Customer Accounts'!$C$5:$C$104,MATCH(B55,'Customer Accounts'!$A$5:$A$104,0))),"Other")</f>
        <v/>
      </c>
      <c r="E55" s="45" t="n"/>
      <c r="F55" s="77" t="n"/>
      <c r="G55" s="77" t="n"/>
      <c r="H55" s="45" t="n"/>
      <c r="I55" s="45" t="n"/>
      <c r="J55" s="45" t="n"/>
      <c r="K55" s="45" t="n"/>
      <c r="L55" s="78" t="n"/>
      <c r="M55" s="78" t="n"/>
      <c r="N55" s="78" t="n"/>
      <c r="O55" s="76">
        <f>IFERROR(IF(E55="","",MAX(0,L55-M55-N55)),"")</f>
        <v/>
      </c>
      <c r="P55" s="44">
        <f>IFERROR(IF(OR(E55="",O55&lt;=0,G55=""),0,MAX(0,Dashboard!$B$3-G55)),0)</f>
        <v/>
      </c>
      <c r="Q55" s="40">
        <f>IFERROR(IF(E55="","",IF(O55&lt;=0,"Paid",IF(G55="","Missing Due Date",IF(G55&gt;=Dashboard!$B$3,"Current",IF(P55&lt;=30,"1-30",IF(P55&lt;=60,"31-60",IF(P55&lt;=90,"61-90","91+"))))))),"")</f>
        <v/>
      </c>
      <c r="R55" s="40">
        <f>IFERROR(IF(E55="","",IF(O55&lt;=0,"Paid",IF(G55="","Review",IF(G55&gt;=Dashboard!$B$3,"Open","Past Due")))),"")</f>
        <v/>
      </c>
      <c r="S55" s="45" t="n"/>
      <c r="T55" s="40">
        <f>IFERROR(IF(B55="","",INDEX('Customer Accounts'!$M$5:$M$104,MATCH(B55,'Customer Accounts'!$A$5:$A$104,0))),"Unassigned")</f>
        <v/>
      </c>
      <c r="U55" s="77" t="n"/>
      <c r="V55" s="77" t="n"/>
      <c r="W55" s="40">
        <f>IFERROR(IF(E55="","",IF(O55&lt;=0,"Closed",IF(OR(P55&gt;=Dashboard!$B$4,O55&gt;=Dashboard!$B$5,AND(V55&lt;Dashboard!$B$3,V55&lt;&gt;"")),"High",IF(P55&gt;0,"Medium","Normal")))),"")</f>
        <v/>
      </c>
      <c r="X55" s="45" t="n"/>
      <c r="Y55" s="77" t="n"/>
      <c r="Z55" s="45" t="n"/>
    </row>
    <row r="56">
      <c r="A56" s="45" t="n"/>
      <c r="B56" s="45" t="n"/>
      <c r="C56" s="40">
        <f>IFERROR(IF(B56="","",INDEX('Customer Accounts'!$B$5:$B$104,MATCH(B56,'Customer Accounts'!$A$5:$A$104,0))),"Account Not Found")</f>
        <v/>
      </c>
      <c r="D56" s="40">
        <f>IFERROR(IF(B56="","",INDEX('Customer Accounts'!$C$5:$C$104,MATCH(B56,'Customer Accounts'!$A$5:$A$104,0))),"Other")</f>
        <v/>
      </c>
      <c r="E56" s="45" t="n"/>
      <c r="F56" s="77" t="n"/>
      <c r="G56" s="77" t="n"/>
      <c r="H56" s="45" t="n"/>
      <c r="I56" s="45" t="n"/>
      <c r="J56" s="45" t="n"/>
      <c r="K56" s="45" t="n"/>
      <c r="L56" s="78" t="n"/>
      <c r="M56" s="78" t="n"/>
      <c r="N56" s="78" t="n"/>
      <c r="O56" s="76">
        <f>IFERROR(IF(E56="","",MAX(0,L56-M56-N56)),"")</f>
        <v/>
      </c>
      <c r="P56" s="44">
        <f>IFERROR(IF(OR(E56="",O56&lt;=0,G56=""),0,MAX(0,Dashboard!$B$3-G56)),0)</f>
        <v/>
      </c>
      <c r="Q56" s="40">
        <f>IFERROR(IF(E56="","",IF(O56&lt;=0,"Paid",IF(G56="","Missing Due Date",IF(G56&gt;=Dashboard!$B$3,"Current",IF(P56&lt;=30,"1-30",IF(P56&lt;=60,"31-60",IF(P56&lt;=90,"61-90","91+"))))))),"")</f>
        <v/>
      </c>
      <c r="R56" s="40">
        <f>IFERROR(IF(E56="","",IF(O56&lt;=0,"Paid",IF(G56="","Review",IF(G56&gt;=Dashboard!$B$3,"Open","Past Due")))),"")</f>
        <v/>
      </c>
      <c r="S56" s="45" t="n"/>
      <c r="T56" s="40">
        <f>IFERROR(IF(B56="","",INDEX('Customer Accounts'!$M$5:$M$104,MATCH(B56,'Customer Accounts'!$A$5:$A$104,0))),"Unassigned")</f>
        <v/>
      </c>
      <c r="U56" s="77" t="n"/>
      <c r="V56" s="77" t="n"/>
      <c r="W56" s="40">
        <f>IFERROR(IF(E56="","",IF(O56&lt;=0,"Closed",IF(OR(P56&gt;=Dashboard!$B$4,O56&gt;=Dashboard!$B$5,AND(V56&lt;Dashboard!$B$3,V56&lt;&gt;"")),"High",IF(P56&gt;0,"Medium","Normal")))),"")</f>
        <v/>
      </c>
      <c r="X56" s="45" t="n"/>
      <c r="Y56" s="77" t="n"/>
      <c r="Z56" s="45" t="n"/>
    </row>
    <row r="57">
      <c r="A57" s="45" t="n"/>
      <c r="B57" s="45" t="n"/>
      <c r="C57" s="40">
        <f>IFERROR(IF(B57="","",INDEX('Customer Accounts'!$B$5:$B$104,MATCH(B57,'Customer Accounts'!$A$5:$A$104,0))),"Account Not Found")</f>
        <v/>
      </c>
      <c r="D57" s="40">
        <f>IFERROR(IF(B57="","",INDEX('Customer Accounts'!$C$5:$C$104,MATCH(B57,'Customer Accounts'!$A$5:$A$104,0))),"Other")</f>
        <v/>
      </c>
      <c r="E57" s="45" t="n"/>
      <c r="F57" s="77" t="n"/>
      <c r="G57" s="77" t="n"/>
      <c r="H57" s="45" t="n"/>
      <c r="I57" s="45" t="n"/>
      <c r="J57" s="45" t="n"/>
      <c r="K57" s="45" t="n"/>
      <c r="L57" s="78" t="n"/>
      <c r="M57" s="78" t="n"/>
      <c r="N57" s="78" t="n"/>
      <c r="O57" s="76">
        <f>IFERROR(IF(E57="","",MAX(0,L57-M57-N57)),"")</f>
        <v/>
      </c>
      <c r="P57" s="44">
        <f>IFERROR(IF(OR(E57="",O57&lt;=0,G57=""),0,MAX(0,Dashboard!$B$3-G57)),0)</f>
        <v/>
      </c>
      <c r="Q57" s="40">
        <f>IFERROR(IF(E57="","",IF(O57&lt;=0,"Paid",IF(G57="","Missing Due Date",IF(G57&gt;=Dashboard!$B$3,"Current",IF(P57&lt;=30,"1-30",IF(P57&lt;=60,"31-60",IF(P57&lt;=90,"61-90","91+"))))))),"")</f>
        <v/>
      </c>
      <c r="R57" s="40">
        <f>IFERROR(IF(E57="","",IF(O57&lt;=0,"Paid",IF(G57="","Review",IF(G57&gt;=Dashboard!$B$3,"Open","Past Due")))),"")</f>
        <v/>
      </c>
      <c r="S57" s="45" t="n"/>
      <c r="T57" s="40">
        <f>IFERROR(IF(B57="","",INDEX('Customer Accounts'!$M$5:$M$104,MATCH(B57,'Customer Accounts'!$A$5:$A$104,0))),"Unassigned")</f>
        <v/>
      </c>
      <c r="U57" s="77" t="n"/>
      <c r="V57" s="77" t="n"/>
      <c r="W57" s="40">
        <f>IFERROR(IF(E57="","",IF(O57&lt;=0,"Closed",IF(OR(P57&gt;=Dashboard!$B$4,O57&gt;=Dashboard!$B$5,AND(V57&lt;Dashboard!$B$3,V57&lt;&gt;"")),"High",IF(P57&gt;0,"Medium","Normal")))),"")</f>
        <v/>
      </c>
      <c r="X57" s="45" t="n"/>
      <c r="Y57" s="77" t="n"/>
      <c r="Z57" s="45" t="n"/>
    </row>
    <row r="58">
      <c r="A58" s="45" t="n"/>
      <c r="B58" s="45" t="n"/>
      <c r="C58" s="40">
        <f>IFERROR(IF(B58="","",INDEX('Customer Accounts'!$B$5:$B$104,MATCH(B58,'Customer Accounts'!$A$5:$A$104,0))),"Account Not Found")</f>
        <v/>
      </c>
      <c r="D58" s="40">
        <f>IFERROR(IF(B58="","",INDEX('Customer Accounts'!$C$5:$C$104,MATCH(B58,'Customer Accounts'!$A$5:$A$104,0))),"Other")</f>
        <v/>
      </c>
      <c r="E58" s="45" t="n"/>
      <c r="F58" s="77" t="n"/>
      <c r="G58" s="77" t="n"/>
      <c r="H58" s="45" t="n"/>
      <c r="I58" s="45" t="n"/>
      <c r="J58" s="45" t="n"/>
      <c r="K58" s="45" t="n"/>
      <c r="L58" s="78" t="n"/>
      <c r="M58" s="78" t="n"/>
      <c r="N58" s="78" t="n"/>
      <c r="O58" s="76">
        <f>IFERROR(IF(E58="","",MAX(0,L58-M58-N58)),"")</f>
        <v/>
      </c>
      <c r="P58" s="44">
        <f>IFERROR(IF(OR(E58="",O58&lt;=0,G58=""),0,MAX(0,Dashboard!$B$3-G58)),0)</f>
        <v/>
      </c>
      <c r="Q58" s="40">
        <f>IFERROR(IF(E58="","",IF(O58&lt;=0,"Paid",IF(G58="","Missing Due Date",IF(G58&gt;=Dashboard!$B$3,"Current",IF(P58&lt;=30,"1-30",IF(P58&lt;=60,"31-60",IF(P58&lt;=90,"61-90","91+"))))))),"")</f>
        <v/>
      </c>
      <c r="R58" s="40">
        <f>IFERROR(IF(E58="","",IF(O58&lt;=0,"Paid",IF(G58="","Review",IF(G58&gt;=Dashboard!$B$3,"Open","Past Due")))),"")</f>
        <v/>
      </c>
      <c r="S58" s="45" t="n"/>
      <c r="T58" s="40">
        <f>IFERROR(IF(B58="","",INDEX('Customer Accounts'!$M$5:$M$104,MATCH(B58,'Customer Accounts'!$A$5:$A$104,0))),"Unassigned")</f>
        <v/>
      </c>
      <c r="U58" s="77" t="n"/>
      <c r="V58" s="77" t="n"/>
      <c r="W58" s="40">
        <f>IFERROR(IF(E58="","",IF(O58&lt;=0,"Closed",IF(OR(P58&gt;=Dashboard!$B$4,O58&gt;=Dashboard!$B$5,AND(V58&lt;Dashboard!$B$3,V58&lt;&gt;"")),"High",IF(P58&gt;0,"Medium","Normal")))),"")</f>
        <v/>
      </c>
      <c r="X58" s="45" t="n"/>
      <c r="Y58" s="77" t="n"/>
      <c r="Z58" s="45" t="n"/>
    </row>
    <row r="59">
      <c r="A59" s="45" t="n"/>
      <c r="B59" s="45" t="n"/>
      <c r="C59" s="40">
        <f>IFERROR(IF(B59="","",INDEX('Customer Accounts'!$B$5:$B$104,MATCH(B59,'Customer Accounts'!$A$5:$A$104,0))),"Account Not Found")</f>
        <v/>
      </c>
      <c r="D59" s="40">
        <f>IFERROR(IF(B59="","",INDEX('Customer Accounts'!$C$5:$C$104,MATCH(B59,'Customer Accounts'!$A$5:$A$104,0))),"Other")</f>
        <v/>
      </c>
      <c r="E59" s="45" t="n"/>
      <c r="F59" s="77" t="n"/>
      <c r="G59" s="77" t="n"/>
      <c r="H59" s="45" t="n"/>
      <c r="I59" s="45" t="n"/>
      <c r="J59" s="45" t="n"/>
      <c r="K59" s="45" t="n"/>
      <c r="L59" s="78" t="n"/>
      <c r="M59" s="78" t="n"/>
      <c r="N59" s="78" t="n"/>
      <c r="O59" s="76">
        <f>IFERROR(IF(E59="","",MAX(0,L59-M59-N59)),"")</f>
        <v/>
      </c>
      <c r="P59" s="44">
        <f>IFERROR(IF(OR(E59="",O59&lt;=0,G59=""),0,MAX(0,Dashboard!$B$3-G59)),0)</f>
        <v/>
      </c>
      <c r="Q59" s="40">
        <f>IFERROR(IF(E59="","",IF(O59&lt;=0,"Paid",IF(G59="","Missing Due Date",IF(G59&gt;=Dashboard!$B$3,"Current",IF(P59&lt;=30,"1-30",IF(P59&lt;=60,"31-60",IF(P59&lt;=90,"61-90","91+"))))))),"")</f>
        <v/>
      </c>
      <c r="R59" s="40">
        <f>IFERROR(IF(E59="","",IF(O59&lt;=0,"Paid",IF(G59="","Review",IF(G59&gt;=Dashboard!$B$3,"Open","Past Due")))),"")</f>
        <v/>
      </c>
      <c r="S59" s="45" t="n"/>
      <c r="T59" s="40">
        <f>IFERROR(IF(B59="","",INDEX('Customer Accounts'!$M$5:$M$104,MATCH(B59,'Customer Accounts'!$A$5:$A$104,0))),"Unassigned")</f>
        <v/>
      </c>
      <c r="U59" s="77" t="n"/>
      <c r="V59" s="77" t="n"/>
      <c r="W59" s="40">
        <f>IFERROR(IF(E59="","",IF(O59&lt;=0,"Closed",IF(OR(P59&gt;=Dashboard!$B$4,O59&gt;=Dashboard!$B$5,AND(V59&lt;Dashboard!$B$3,V59&lt;&gt;"")),"High",IF(P59&gt;0,"Medium","Normal")))),"")</f>
        <v/>
      </c>
      <c r="X59" s="45" t="n"/>
      <c r="Y59" s="77" t="n"/>
      <c r="Z59" s="45" t="n"/>
    </row>
    <row r="60">
      <c r="A60" s="45" t="n"/>
      <c r="B60" s="45" t="n"/>
      <c r="C60" s="40">
        <f>IFERROR(IF(B60="","",INDEX('Customer Accounts'!$B$5:$B$104,MATCH(B60,'Customer Accounts'!$A$5:$A$104,0))),"Account Not Found")</f>
        <v/>
      </c>
      <c r="D60" s="40">
        <f>IFERROR(IF(B60="","",INDEX('Customer Accounts'!$C$5:$C$104,MATCH(B60,'Customer Accounts'!$A$5:$A$104,0))),"Other")</f>
        <v/>
      </c>
      <c r="E60" s="45" t="n"/>
      <c r="F60" s="77" t="n"/>
      <c r="G60" s="77" t="n"/>
      <c r="H60" s="45" t="n"/>
      <c r="I60" s="45" t="n"/>
      <c r="J60" s="45" t="n"/>
      <c r="K60" s="45" t="n"/>
      <c r="L60" s="78" t="n"/>
      <c r="M60" s="78" t="n"/>
      <c r="N60" s="78" t="n"/>
      <c r="O60" s="76">
        <f>IFERROR(IF(E60="","",MAX(0,L60-M60-N60)),"")</f>
        <v/>
      </c>
      <c r="P60" s="44">
        <f>IFERROR(IF(OR(E60="",O60&lt;=0,G60=""),0,MAX(0,Dashboard!$B$3-G60)),0)</f>
        <v/>
      </c>
      <c r="Q60" s="40">
        <f>IFERROR(IF(E60="","",IF(O60&lt;=0,"Paid",IF(G60="","Missing Due Date",IF(G60&gt;=Dashboard!$B$3,"Current",IF(P60&lt;=30,"1-30",IF(P60&lt;=60,"31-60",IF(P60&lt;=90,"61-90","91+"))))))),"")</f>
        <v/>
      </c>
      <c r="R60" s="40">
        <f>IFERROR(IF(E60="","",IF(O60&lt;=0,"Paid",IF(G60="","Review",IF(G60&gt;=Dashboard!$B$3,"Open","Past Due")))),"")</f>
        <v/>
      </c>
      <c r="S60" s="45" t="n"/>
      <c r="T60" s="40">
        <f>IFERROR(IF(B60="","",INDEX('Customer Accounts'!$M$5:$M$104,MATCH(B60,'Customer Accounts'!$A$5:$A$104,0))),"Unassigned")</f>
        <v/>
      </c>
      <c r="U60" s="77" t="n"/>
      <c r="V60" s="77" t="n"/>
      <c r="W60" s="40">
        <f>IFERROR(IF(E60="","",IF(O60&lt;=0,"Closed",IF(OR(P60&gt;=Dashboard!$B$4,O60&gt;=Dashboard!$B$5,AND(V60&lt;Dashboard!$B$3,V60&lt;&gt;"")),"High",IF(P60&gt;0,"Medium","Normal")))),"")</f>
        <v/>
      </c>
      <c r="X60" s="45" t="n"/>
      <c r="Y60" s="77" t="n"/>
      <c r="Z60" s="45" t="n"/>
    </row>
    <row r="61">
      <c r="A61" s="45" t="n"/>
      <c r="B61" s="45" t="n"/>
      <c r="C61" s="40">
        <f>IFERROR(IF(B61="","",INDEX('Customer Accounts'!$B$5:$B$104,MATCH(B61,'Customer Accounts'!$A$5:$A$104,0))),"Account Not Found")</f>
        <v/>
      </c>
      <c r="D61" s="40">
        <f>IFERROR(IF(B61="","",INDEX('Customer Accounts'!$C$5:$C$104,MATCH(B61,'Customer Accounts'!$A$5:$A$104,0))),"Other")</f>
        <v/>
      </c>
      <c r="E61" s="45" t="n"/>
      <c r="F61" s="77" t="n"/>
      <c r="G61" s="77" t="n"/>
      <c r="H61" s="45" t="n"/>
      <c r="I61" s="45" t="n"/>
      <c r="J61" s="45" t="n"/>
      <c r="K61" s="45" t="n"/>
      <c r="L61" s="78" t="n"/>
      <c r="M61" s="78" t="n"/>
      <c r="N61" s="78" t="n"/>
      <c r="O61" s="76">
        <f>IFERROR(IF(E61="","",MAX(0,L61-M61-N61)),"")</f>
        <v/>
      </c>
      <c r="P61" s="44">
        <f>IFERROR(IF(OR(E61="",O61&lt;=0,G61=""),0,MAX(0,Dashboard!$B$3-G61)),0)</f>
        <v/>
      </c>
      <c r="Q61" s="40">
        <f>IFERROR(IF(E61="","",IF(O61&lt;=0,"Paid",IF(G61="","Missing Due Date",IF(G61&gt;=Dashboard!$B$3,"Current",IF(P61&lt;=30,"1-30",IF(P61&lt;=60,"31-60",IF(P61&lt;=90,"61-90","91+"))))))),"")</f>
        <v/>
      </c>
      <c r="R61" s="40">
        <f>IFERROR(IF(E61="","",IF(O61&lt;=0,"Paid",IF(G61="","Review",IF(G61&gt;=Dashboard!$B$3,"Open","Past Due")))),"")</f>
        <v/>
      </c>
      <c r="S61" s="45" t="n"/>
      <c r="T61" s="40">
        <f>IFERROR(IF(B61="","",INDEX('Customer Accounts'!$M$5:$M$104,MATCH(B61,'Customer Accounts'!$A$5:$A$104,0))),"Unassigned")</f>
        <v/>
      </c>
      <c r="U61" s="77" t="n"/>
      <c r="V61" s="77" t="n"/>
      <c r="W61" s="40">
        <f>IFERROR(IF(E61="","",IF(O61&lt;=0,"Closed",IF(OR(P61&gt;=Dashboard!$B$4,O61&gt;=Dashboard!$B$5,AND(V61&lt;Dashboard!$B$3,V61&lt;&gt;"")),"High",IF(P61&gt;0,"Medium","Normal")))),"")</f>
        <v/>
      </c>
      <c r="X61" s="45" t="n"/>
      <c r="Y61" s="77" t="n"/>
      <c r="Z61" s="45" t="n"/>
    </row>
    <row r="62">
      <c r="A62" s="45" t="n"/>
      <c r="B62" s="45" t="n"/>
      <c r="C62" s="40">
        <f>IFERROR(IF(B62="","",INDEX('Customer Accounts'!$B$5:$B$104,MATCH(B62,'Customer Accounts'!$A$5:$A$104,0))),"Account Not Found")</f>
        <v/>
      </c>
      <c r="D62" s="40">
        <f>IFERROR(IF(B62="","",INDEX('Customer Accounts'!$C$5:$C$104,MATCH(B62,'Customer Accounts'!$A$5:$A$104,0))),"Other")</f>
        <v/>
      </c>
      <c r="E62" s="45" t="n"/>
      <c r="F62" s="77" t="n"/>
      <c r="G62" s="77" t="n"/>
      <c r="H62" s="45" t="n"/>
      <c r="I62" s="45" t="n"/>
      <c r="J62" s="45" t="n"/>
      <c r="K62" s="45" t="n"/>
      <c r="L62" s="78" t="n"/>
      <c r="M62" s="78" t="n"/>
      <c r="N62" s="78" t="n"/>
      <c r="O62" s="76">
        <f>IFERROR(IF(E62="","",MAX(0,L62-M62-N62)),"")</f>
        <v/>
      </c>
      <c r="P62" s="44">
        <f>IFERROR(IF(OR(E62="",O62&lt;=0,G62=""),0,MAX(0,Dashboard!$B$3-G62)),0)</f>
        <v/>
      </c>
      <c r="Q62" s="40">
        <f>IFERROR(IF(E62="","",IF(O62&lt;=0,"Paid",IF(G62="","Missing Due Date",IF(G62&gt;=Dashboard!$B$3,"Current",IF(P62&lt;=30,"1-30",IF(P62&lt;=60,"31-60",IF(P62&lt;=90,"61-90","91+"))))))),"")</f>
        <v/>
      </c>
      <c r="R62" s="40">
        <f>IFERROR(IF(E62="","",IF(O62&lt;=0,"Paid",IF(G62="","Review",IF(G62&gt;=Dashboard!$B$3,"Open","Past Due")))),"")</f>
        <v/>
      </c>
      <c r="S62" s="45" t="n"/>
      <c r="T62" s="40">
        <f>IFERROR(IF(B62="","",INDEX('Customer Accounts'!$M$5:$M$104,MATCH(B62,'Customer Accounts'!$A$5:$A$104,0))),"Unassigned")</f>
        <v/>
      </c>
      <c r="U62" s="77" t="n"/>
      <c r="V62" s="77" t="n"/>
      <c r="W62" s="40">
        <f>IFERROR(IF(E62="","",IF(O62&lt;=0,"Closed",IF(OR(P62&gt;=Dashboard!$B$4,O62&gt;=Dashboard!$B$5,AND(V62&lt;Dashboard!$B$3,V62&lt;&gt;"")),"High",IF(P62&gt;0,"Medium","Normal")))),"")</f>
        <v/>
      </c>
      <c r="X62" s="45" t="n"/>
      <c r="Y62" s="77" t="n"/>
      <c r="Z62" s="45" t="n"/>
    </row>
    <row r="63">
      <c r="A63" s="45" t="n"/>
      <c r="B63" s="45" t="n"/>
      <c r="C63" s="40">
        <f>IFERROR(IF(B63="","",INDEX('Customer Accounts'!$B$5:$B$104,MATCH(B63,'Customer Accounts'!$A$5:$A$104,0))),"Account Not Found")</f>
        <v/>
      </c>
      <c r="D63" s="40">
        <f>IFERROR(IF(B63="","",INDEX('Customer Accounts'!$C$5:$C$104,MATCH(B63,'Customer Accounts'!$A$5:$A$104,0))),"Other")</f>
        <v/>
      </c>
      <c r="E63" s="45" t="n"/>
      <c r="F63" s="77" t="n"/>
      <c r="G63" s="77" t="n"/>
      <c r="H63" s="45" t="n"/>
      <c r="I63" s="45" t="n"/>
      <c r="J63" s="45" t="n"/>
      <c r="K63" s="45" t="n"/>
      <c r="L63" s="78" t="n"/>
      <c r="M63" s="78" t="n"/>
      <c r="N63" s="78" t="n"/>
      <c r="O63" s="76">
        <f>IFERROR(IF(E63="","",MAX(0,L63-M63-N63)),"")</f>
        <v/>
      </c>
      <c r="P63" s="44">
        <f>IFERROR(IF(OR(E63="",O63&lt;=0,G63=""),0,MAX(0,Dashboard!$B$3-G63)),0)</f>
        <v/>
      </c>
      <c r="Q63" s="40">
        <f>IFERROR(IF(E63="","",IF(O63&lt;=0,"Paid",IF(G63="","Missing Due Date",IF(G63&gt;=Dashboard!$B$3,"Current",IF(P63&lt;=30,"1-30",IF(P63&lt;=60,"31-60",IF(P63&lt;=90,"61-90","91+"))))))),"")</f>
        <v/>
      </c>
      <c r="R63" s="40">
        <f>IFERROR(IF(E63="","",IF(O63&lt;=0,"Paid",IF(G63="","Review",IF(G63&gt;=Dashboard!$B$3,"Open","Past Due")))),"")</f>
        <v/>
      </c>
      <c r="S63" s="45" t="n"/>
      <c r="T63" s="40">
        <f>IFERROR(IF(B63="","",INDEX('Customer Accounts'!$M$5:$M$104,MATCH(B63,'Customer Accounts'!$A$5:$A$104,0))),"Unassigned")</f>
        <v/>
      </c>
      <c r="U63" s="77" t="n"/>
      <c r="V63" s="77" t="n"/>
      <c r="W63" s="40">
        <f>IFERROR(IF(E63="","",IF(O63&lt;=0,"Closed",IF(OR(P63&gt;=Dashboard!$B$4,O63&gt;=Dashboard!$B$5,AND(V63&lt;Dashboard!$B$3,V63&lt;&gt;"")),"High",IF(P63&gt;0,"Medium","Normal")))),"")</f>
        <v/>
      </c>
      <c r="X63" s="45" t="n"/>
      <c r="Y63" s="77" t="n"/>
      <c r="Z63" s="45" t="n"/>
    </row>
    <row r="64">
      <c r="A64" s="45" t="n"/>
      <c r="B64" s="45" t="n"/>
      <c r="C64" s="40">
        <f>IFERROR(IF(B64="","",INDEX('Customer Accounts'!$B$5:$B$104,MATCH(B64,'Customer Accounts'!$A$5:$A$104,0))),"Account Not Found")</f>
        <v/>
      </c>
      <c r="D64" s="40">
        <f>IFERROR(IF(B64="","",INDEX('Customer Accounts'!$C$5:$C$104,MATCH(B64,'Customer Accounts'!$A$5:$A$104,0))),"Other")</f>
        <v/>
      </c>
      <c r="E64" s="45" t="n"/>
      <c r="F64" s="77" t="n"/>
      <c r="G64" s="77" t="n"/>
      <c r="H64" s="45" t="n"/>
      <c r="I64" s="45" t="n"/>
      <c r="J64" s="45" t="n"/>
      <c r="K64" s="45" t="n"/>
      <c r="L64" s="78" t="n"/>
      <c r="M64" s="78" t="n"/>
      <c r="N64" s="78" t="n"/>
      <c r="O64" s="76">
        <f>IFERROR(IF(E64="","",MAX(0,L64-M64-N64)),"")</f>
        <v/>
      </c>
      <c r="P64" s="44">
        <f>IFERROR(IF(OR(E64="",O64&lt;=0,G64=""),0,MAX(0,Dashboard!$B$3-G64)),0)</f>
        <v/>
      </c>
      <c r="Q64" s="40">
        <f>IFERROR(IF(E64="","",IF(O64&lt;=0,"Paid",IF(G64="","Missing Due Date",IF(G64&gt;=Dashboard!$B$3,"Current",IF(P64&lt;=30,"1-30",IF(P64&lt;=60,"31-60",IF(P64&lt;=90,"61-90","91+"))))))),"")</f>
        <v/>
      </c>
      <c r="R64" s="40">
        <f>IFERROR(IF(E64="","",IF(O64&lt;=0,"Paid",IF(G64="","Review",IF(G64&gt;=Dashboard!$B$3,"Open","Past Due")))),"")</f>
        <v/>
      </c>
      <c r="S64" s="45" t="n"/>
      <c r="T64" s="40">
        <f>IFERROR(IF(B64="","",INDEX('Customer Accounts'!$M$5:$M$104,MATCH(B64,'Customer Accounts'!$A$5:$A$104,0))),"Unassigned")</f>
        <v/>
      </c>
      <c r="U64" s="77" t="n"/>
      <c r="V64" s="77" t="n"/>
      <c r="W64" s="40">
        <f>IFERROR(IF(E64="","",IF(O64&lt;=0,"Closed",IF(OR(P64&gt;=Dashboard!$B$4,O64&gt;=Dashboard!$B$5,AND(V64&lt;Dashboard!$B$3,V64&lt;&gt;"")),"High",IF(P64&gt;0,"Medium","Normal")))),"")</f>
        <v/>
      </c>
      <c r="X64" s="45" t="n"/>
      <c r="Y64" s="77" t="n"/>
      <c r="Z64" s="45" t="n"/>
    </row>
    <row r="65">
      <c r="A65" s="45" t="n"/>
      <c r="B65" s="45" t="n"/>
      <c r="C65" s="40">
        <f>IFERROR(IF(B65="","",INDEX('Customer Accounts'!$B$5:$B$104,MATCH(B65,'Customer Accounts'!$A$5:$A$104,0))),"Account Not Found")</f>
        <v/>
      </c>
      <c r="D65" s="40">
        <f>IFERROR(IF(B65="","",INDEX('Customer Accounts'!$C$5:$C$104,MATCH(B65,'Customer Accounts'!$A$5:$A$104,0))),"Other")</f>
        <v/>
      </c>
      <c r="E65" s="45" t="n"/>
      <c r="F65" s="77" t="n"/>
      <c r="G65" s="77" t="n"/>
      <c r="H65" s="45" t="n"/>
      <c r="I65" s="45" t="n"/>
      <c r="J65" s="45" t="n"/>
      <c r="K65" s="45" t="n"/>
      <c r="L65" s="78" t="n"/>
      <c r="M65" s="78" t="n"/>
      <c r="N65" s="78" t="n"/>
      <c r="O65" s="76">
        <f>IFERROR(IF(E65="","",MAX(0,L65-M65-N65)),"")</f>
        <v/>
      </c>
      <c r="P65" s="44">
        <f>IFERROR(IF(OR(E65="",O65&lt;=0,G65=""),0,MAX(0,Dashboard!$B$3-G65)),0)</f>
        <v/>
      </c>
      <c r="Q65" s="40">
        <f>IFERROR(IF(E65="","",IF(O65&lt;=0,"Paid",IF(G65="","Missing Due Date",IF(G65&gt;=Dashboard!$B$3,"Current",IF(P65&lt;=30,"1-30",IF(P65&lt;=60,"31-60",IF(P65&lt;=90,"61-90","91+"))))))),"")</f>
        <v/>
      </c>
      <c r="R65" s="40">
        <f>IFERROR(IF(E65="","",IF(O65&lt;=0,"Paid",IF(G65="","Review",IF(G65&gt;=Dashboard!$B$3,"Open","Past Due")))),"")</f>
        <v/>
      </c>
      <c r="S65" s="45" t="n"/>
      <c r="T65" s="40">
        <f>IFERROR(IF(B65="","",INDEX('Customer Accounts'!$M$5:$M$104,MATCH(B65,'Customer Accounts'!$A$5:$A$104,0))),"Unassigned")</f>
        <v/>
      </c>
      <c r="U65" s="77" t="n"/>
      <c r="V65" s="77" t="n"/>
      <c r="W65" s="40">
        <f>IFERROR(IF(E65="","",IF(O65&lt;=0,"Closed",IF(OR(P65&gt;=Dashboard!$B$4,O65&gt;=Dashboard!$B$5,AND(V65&lt;Dashboard!$B$3,V65&lt;&gt;"")),"High",IF(P65&gt;0,"Medium","Normal")))),"")</f>
        <v/>
      </c>
      <c r="X65" s="45" t="n"/>
      <c r="Y65" s="77" t="n"/>
      <c r="Z65" s="45" t="n"/>
    </row>
    <row r="66">
      <c r="A66" s="45" t="n"/>
      <c r="B66" s="45" t="n"/>
      <c r="C66" s="40">
        <f>IFERROR(IF(B66="","",INDEX('Customer Accounts'!$B$5:$B$104,MATCH(B66,'Customer Accounts'!$A$5:$A$104,0))),"Account Not Found")</f>
        <v/>
      </c>
      <c r="D66" s="40">
        <f>IFERROR(IF(B66="","",INDEX('Customer Accounts'!$C$5:$C$104,MATCH(B66,'Customer Accounts'!$A$5:$A$104,0))),"Other")</f>
        <v/>
      </c>
      <c r="E66" s="45" t="n"/>
      <c r="F66" s="77" t="n"/>
      <c r="G66" s="77" t="n"/>
      <c r="H66" s="45" t="n"/>
      <c r="I66" s="45" t="n"/>
      <c r="J66" s="45" t="n"/>
      <c r="K66" s="45" t="n"/>
      <c r="L66" s="78" t="n"/>
      <c r="M66" s="78" t="n"/>
      <c r="N66" s="78" t="n"/>
      <c r="O66" s="76">
        <f>IFERROR(IF(E66="","",MAX(0,L66-M66-N66)),"")</f>
        <v/>
      </c>
      <c r="P66" s="44">
        <f>IFERROR(IF(OR(E66="",O66&lt;=0,G66=""),0,MAX(0,Dashboard!$B$3-G66)),0)</f>
        <v/>
      </c>
      <c r="Q66" s="40">
        <f>IFERROR(IF(E66="","",IF(O66&lt;=0,"Paid",IF(G66="","Missing Due Date",IF(G66&gt;=Dashboard!$B$3,"Current",IF(P66&lt;=30,"1-30",IF(P66&lt;=60,"31-60",IF(P66&lt;=90,"61-90","91+"))))))),"")</f>
        <v/>
      </c>
      <c r="R66" s="40">
        <f>IFERROR(IF(E66="","",IF(O66&lt;=0,"Paid",IF(G66="","Review",IF(G66&gt;=Dashboard!$B$3,"Open","Past Due")))),"")</f>
        <v/>
      </c>
      <c r="S66" s="45" t="n"/>
      <c r="T66" s="40">
        <f>IFERROR(IF(B66="","",INDEX('Customer Accounts'!$M$5:$M$104,MATCH(B66,'Customer Accounts'!$A$5:$A$104,0))),"Unassigned")</f>
        <v/>
      </c>
      <c r="U66" s="77" t="n"/>
      <c r="V66" s="77" t="n"/>
      <c r="W66" s="40">
        <f>IFERROR(IF(E66="","",IF(O66&lt;=0,"Closed",IF(OR(P66&gt;=Dashboard!$B$4,O66&gt;=Dashboard!$B$5,AND(V66&lt;Dashboard!$B$3,V66&lt;&gt;"")),"High",IF(P66&gt;0,"Medium","Normal")))),"")</f>
        <v/>
      </c>
      <c r="X66" s="45" t="n"/>
      <c r="Y66" s="77" t="n"/>
      <c r="Z66" s="45" t="n"/>
    </row>
    <row r="67">
      <c r="A67" s="45" t="n"/>
      <c r="B67" s="45" t="n"/>
      <c r="C67" s="40">
        <f>IFERROR(IF(B67="","",INDEX('Customer Accounts'!$B$5:$B$104,MATCH(B67,'Customer Accounts'!$A$5:$A$104,0))),"Account Not Found")</f>
        <v/>
      </c>
      <c r="D67" s="40">
        <f>IFERROR(IF(B67="","",INDEX('Customer Accounts'!$C$5:$C$104,MATCH(B67,'Customer Accounts'!$A$5:$A$104,0))),"Other")</f>
        <v/>
      </c>
      <c r="E67" s="45" t="n"/>
      <c r="F67" s="77" t="n"/>
      <c r="G67" s="77" t="n"/>
      <c r="H67" s="45" t="n"/>
      <c r="I67" s="45" t="n"/>
      <c r="J67" s="45" t="n"/>
      <c r="K67" s="45" t="n"/>
      <c r="L67" s="78" t="n"/>
      <c r="M67" s="78" t="n"/>
      <c r="N67" s="78" t="n"/>
      <c r="O67" s="76">
        <f>IFERROR(IF(E67="","",MAX(0,L67-M67-N67)),"")</f>
        <v/>
      </c>
      <c r="P67" s="44">
        <f>IFERROR(IF(OR(E67="",O67&lt;=0,G67=""),0,MAX(0,Dashboard!$B$3-G67)),0)</f>
        <v/>
      </c>
      <c r="Q67" s="40">
        <f>IFERROR(IF(E67="","",IF(O67&lt;=0,"Paid",IF(G67="","Missing Due Date",IF(G67&gt;=Dashboard!$B$3,"Current",IF(P67&lt;=30,"1-30",IF(P67&lt;=60,"31-60",IF(P67&lt;=90,"61-90","91+"))))))),"")</f>
        <v/>
      </c>
      <c r="R67" s="40">
        <f>IFERROR(IF(E67="","",IF(O67&lt;=0,"Paid",IF(G67="","Review",IF(G67&gt;=Dashboard!$B$3,"Open","Past Due")))),"")</f>
        <v/>
      </c>
      <c r="S67" s="45" t="n"/>
      <c r="T67" s="40">
        <f>IFERROR(IF(B67="","",INDEX('Customer Accounts'!$M$5:$M$104,MATCH(B67,'Customer Accounts'!$A$5:$A$104,0))),"Unassigned")</f>
        <v/>
      </c>
      <c r="U67" s="77" t="n"/>
      <c r="V67" s="77" t="n"/>
      <c r="W67" s="40">
        <f>IFERROR(IF(E67="","",IF(O67&lt;=0,"Closed",IF(OR(P67&gt;=Dashboard!$B$4,O67&gt;=Dashboard!$B$5,AND(V67&lt;Dashboard!$B$3,V67&lt;&gt;"")),"High",IF(P67&gt;0,"Medium","Normal")))),"")</f>
        <v/>
      </c>
      <c r="X67" s="45" t="n"/>
      <c r="Y67" s="77" t="n"/>
      <c r="Z67" s="45" t="n"/>
    </row>
    <row r="68">
      <c r="A68" s="45" t="n"/>
      <c r="B68" s="45" t="n"/>
      <c r="C68" s="40">
        <f>IFERROR(IF(B68="","",INDEX('Customer Accounts'!$B$5:$B$104,MATCH(B68,'Customer Accounts'!$A$5:$A$104,0))),"Account Not Found")</f>
        <v/>
      </c>
      <c r="D68" s="40">
        <f>IFERROR(IF(B68="","",INDEX('Customer Accounts'!$C$5:$C$104,MATCH(B68,'Customer Accounts'!$A$5:$A$104,0))),"Other")</f>
        <v/>
      </c>
      <c r="E68" s="45" t="n"/>
      <c r="F68" s="77" t="n"/>
      <c r="G68" s="77" t="n"/>
      <c r="H68" s="45" t="n"/>
      <c r="I68" s="45" t="n"/>
      <c r="J68" s="45" t="n"/>
      <c r="K68" s="45" t="n"/>
      <c r="L68" s="78" t="n"/>
      <c r="M68" s="78" t="n"/>
      <c r="N68" s="78" t="n"/>
      <c r="O68" s="76">
        <f>IFERROR(IF(E68="","",MAX(0,L68-M68-N68)),"")</f>
        <v/>
      </c>
      <c r="P68" s="44">
        <f>IFERROR(IF(OR(E68="",O68&lt;=0,G68=""),0,MAX(0,Dashboard!$B$3-G68)),0)</f>
        <v/>
      </c>
      <c r="Q68" s="40">
        <f>IFERROR(IF(E68="","",IF(O68&lt;=0,"Paid",IF(G68="","Missing Due Date",IF(G68&gt;=Dashboard!$B$3,"Current",IF(P68&lt;=30,"1-30",IF(P68&lt;=60,"31-60",IF(P68&lt;=90,"61-90","91+"))))))),"")</f>
        <v/>
      </c>
      <c r="R68" s="40">
        <f>IFERROR(IF(E68="","",IF(O68&lt;=0,"Paid",IF(G68="","Review",IF(G68&gt;=Dashboard!$B$3,"Open","Past Due")))),"")</f>
        <v/>
      </c>
      <c r="S68" s="45" t="n"/>
      <c r="T68" s="40">
        <f>IFERROR(IF(B68="","",INDEX('Customer Accounts'!$M$5:$M$104,MATCH(B68,'Customer Accounts'!$A$5:$A$104,0))),"Unassigned")</f>
        <v/>
      </c>
      <c r="U68" s="77" t="n"/>
      <c r="V68" s="77" t="n"/>
      <c r="W68" s="40">
        <f>IFERROR(IF(E68="","",IF(O68&lt;=0,"Closed",IF(OR(P68&gt;=Dashboard!$B$4,O68&gt;=Dashboard!$B$5,AND(V68&lt;Dashboard!$B$3,V68&lt;&gt;"")),"High",IF(P68&gt;0,"Medium","Normal")))),"")</f>
        <v/>
      </c>
      <c r="X68" s="45" t="n"/>
      <c r="Y68" s="77" t="n"/>
      <c r="Z68" s="45" t="n"/>
    </row>
    <row r="69">
      <c r="A69" s="45" t="n"/>
      <c r="B69" s="45" t="n"/>
      <c r="C69" s="40">
        <f>IFERROR(IF(B69="","",INDEX('Customer Accounts'!$B$5:$B$104,MATCH(B69,'Customer Accounts'!$A$5:$A$104,0))),"Account Not Found")</f>
        <v/>
      </c>
      <c r="D69" s="40">
        <f>IFERROR(IF(B69="","",INDEX('Customer Accounts'!$C$5:$C$104,MATCH(B69,'Customer Accounts'!$A$5:$A$104,0))),"Other")</f>
        <v/>
      </c>
      <c r="E69" s="45" t="n"/>
      <c r="F69" s="77" t="n"/>
      <c r="G69" s="77" t="n"/>
      <c r="H69" s="45" t="n"/>
      <c r="I69" s="45" t="n"/>
      <c r="J69" s="45" t="n"/>
      <c r="K69" s="45" t="n"/>
      <c r="L69" s="78" t="n"/>
      <c r="M69" s="78" t="n"/>
      <c r="N69" s="78" t="n"/>
      <c r="O69" s="76">
        <f>IFERROR(IF(E69="","",MAX(0,L69-M69-N69)),"")</f>
        <v/>
      </c>
      <c r="P69" s="44">
        <f>IFERROR(IF(OR(E69="",O69&lt;=0,G69=""),0,MAX(0,Dashboard!$B$3-G69)),0)</f>
        <v/>
      </c>
      <c r="Q69" s="40">
        <f>IFERROR(IF(E69="","",IF(O69&lt;=0,"Paid",IF(G69="","Missing Due Date",IF(G69&gt;=Dashboard!$B$3,"Current",IF(P69&lt;=30,"1-30",IF(P69&lt;=60,"31-60",IF(P69&lt;=90,"61-90","91+"))))))),"")</f>
        <v/>
      </c>
      <c r="R69" s="40">
        <f>IFERROR(IF(E69="","",IF(O69&lt;=0,"Paid",IF(G69="","Review",IF(G69&gt;=Dashboard!$B$3,"Open","Past Due")))),"")</f>
        <v/>
      </c>
      <c r="S69" s="45" t="n"/>
      <c r="T69" s="40">
        <f>IFERROR(IF(B69="","",INDEX('Customer Accounts'!$M$5:$M$104,MATCH(B69,'Customer Accounts'!$A$5:$A$104,0))),"Unassigned")</f>
        <v/>
      </c>
      <c r="U69" s="77" t="n"/>
      <c r="V69" s="77" t="n"/>
      <c r="W69" s="40">
        <f>IFERROR(IF(E69="","",IF(O69&lt;=0,"Closed",IF(OR(P69&gt;=Dashboard!$B$4,O69&gt;=Dashboard!$B$5,AND(V69&lt;Dashboard!$B$3,V69&lt;&gt;"")),"High",IF(P69&gt;0,"Medium","Normal")))),"")</f>
        <v/>
      </c>
      <c r="X69" s="45" t="n"/>
      <c r="Y69" s="77" t="n"/>
      <c r="Z69" s="45" t="n"/>
    </row>
    <row r="70">
      <c r="A70" s="45" t="n"/>
      <c r="B70" s="45" t="n"/>
      <c r="C70" s="40">
        <f>IFERROR(IF(B70="","",INDEX('Customer Accounts'!$B$5:$B$104,MATCH(B70,'Customer Accounts'!$A$5:$A$104,0))),"Account Not Found")</f>
        <v/>
      </c>
      <c r="D70" s="40">
        <f>IFERROR(IF(B70="","",INDEX('Customer Accounts'!$C$5:$C$104,MATCH(B70,'Customer Accounts'!$A$5:$A$104,0))),"Other")</f>
        <v/>
      </c>
      <c r="E70" s="45" t="n"/>
      <c r="F70" s="77" t="n"/>
      <c r="G70" s="77" t="n"/>
      <c r="H70" s="45" t="n"/>
      <c r="I70" s="45" t="n"/>
      <c r="J70" s="45" t="n"/>
      <c r="K70" s="45" t="n"/>
      <c r="L70" s="78" t="n"/>
      <c r="M70" s="78" t="n"/>
      <c r="N70" s="78" t="n"/>
      <c r="O70" s="76">
        <f>IFERROR(IF(E70="","",MAX(0,L70-M70-N70)),"")</f>
        <v/>
      </c>
      <c r="P70" s="44">
        <f>IFERROR(IF(OR(E70="",O70&lt;=0,G70=""),0,MAX(0,Dashboard!$B$3-G70)),0)</f>
        <v/>
      </c>
      <c r="Q70" s="40">
        <f>IFERROR(IF(E70="","",IF(O70&lt;=0,"Paid",IF(G70="","Missing Due Date",IF(G70&gt;=Dashboard!$B$3,"Current",IF(P70&lt;=30,"1-30",IF(P70&lt;=60,"31-60",IF(P70&lt;=90,"61-90","91+"))))))),"")</f>
        <v/>
      </c>
      <c r="R70" s="40">
        <f>IFERROR(IF(E70="","",IF(O70&lt;=0,"Paid",IF(G70="","Review",IF(G70&gt;=Dashboard!$B$3,"Open","Past Due")))),"")</f>
        <v/>
      </c>
      <c r="S70" s="45" t="n"/>
      <c r="T70" s="40">
        <f>IFERROR(IF(B70="","",INDEX('Customer Accounts'!$M$5:$M$104,MATCH(B70,'Customer Accounts'!$A$5:$A$104,0))),"Unassigned")</f>
        <v/>
      </c>
      <c r="U70" s="77" t="n"/>
      <c r="V70" s="77" t="n"/>
      <c r="W70" s="40">
        <f>IFERROR(IF(E70="","",IF(O70&lt;=0,"Closed",IF(OR(P70&gt;=Dashboard!$B$4,O70&gt;=Dashboard!$B$5,AND(V70&lt;Dashboard!$B$3,V70&lt;&gt;"")),"High",IF(P70&gt;0,"Medium","Normal")))),"")</f>
        <v/>
      </c>
      <c r="X70" s="45" t="n"/>
      <c r="Y70" s="77" t="n"/>
      <c r="Z70" s="45" t="n"/>
    </row>
    <row r="71">
      <c r="A71" s="45" t="n"/>
      <c r="B71" s="45" t="n"/>
      <c r="C71" s="40">
        <f>IFERROR(IF(B71="","",INDEX('Customer Accounts'!$B$5:$B$104,MATCH(B71,'Customer Accounts'!$A$5:$A$104,0))),"Account Not Found")</f>
        <v/>
      </c>
      <c r="D71" s="40">
        <f>IFERROR(IF(B71="","",INDEX('Customer Accounts'!$C$5:$C$104,MATCH(B71,'Customer Accounts'!$A$5:$A$104,0))),"Other")</f>
        <v/>
      </c>
      <c r="E71" s="45" t="n"/>
      <c r="F71" s="77" t="n"/>
      <c r="G71" s="77" t="n"/>
      <c r="H71" s="45" t="n"/>
      <c r="I71" s="45" t="n"/>
      <c r="J71" s="45" t="n"/>
      <c r="K71" s="45" t="n"/>
      <c r="L71" s="78" t="n"/>
      <c r="M71" s="78" t="n"/>
      <c r="N71" s="78" t="n"/>
      <c r="O71" s="76">
        <f>IFERROR(IF(E71="","",MAX(0,L71-M71-N71)),"")</f>
        <v/>
      </c>
      <c r="P71" s="44">
        <f>IFERROR(IF(OR(E71="",O71&lt;=0,G71=""),0,MAX(0,Dashboard!$B$3-G71)),0)</f>
        <v/>
      </c>
      <c r="Q71" s="40">
        <f>IFERROR(IF(E71="","",IF(O71&lt;=0,"Paid",IF(G71="","Missing Due Date",IF(G71&gt;=Dashboard!$B$3,"Current",IF(P71&lt;=30,"1-30",IF(P71&lt;=60,"31-60",IF(P71&lt;=90,"61-90","91+"))))))),"")</f>
        <v/>
      </c>
      <c r="R71" s="40">
        <f>IFERROR(IF(E71="","",IF(O71&lt;=0,"Paid",IF(G71="","Review",IF(G71&gt;=Dashboard!$B$3,"Open","Past Due")))),"")</f>
        <v/>
      </c>
      <c r="S71" s="45" t="n"/>
      <c r="T71" s="40">
        <f>IFERROR(IF(B71="","",INDEX('Customer Accounts'!$M$5:$M$104,MATCH(B71,'Customer Accounts'!$A$5:$A$104,0))),"Unassigned")</f>
        <v/>
      </c>
      <c r="U71" s="77" t="n"/>
      <c r="V71" s="77" t="n"/>
      <c r="W71" s="40">
        <f>IFERROR(IF(E71="","",IF(O71&lt;=0,"Closed",IF(OR(P71&gt;=Dashboard!$B$4,O71&gt;=Dashboard!$B$5,AND(V71&lt;Dashboard!$B$3,V71&lt;&gt;"")),"High",IF(P71&gt;0,"Medium","Normal")))),"")</f>
        <v/>
      </c>
      <c r="X71" s="45" t="n"/>
      <c r="Y71" s="77" t="n"/>
      <c r="Z71" s="45" t="n"/>
    </row>
    <row r="72">
      <c r="A72" s="45" t="n"/>
      <c r="B72" s="45" t="n"/>
      <c r="C72" s="40">
        <f>IFERROR(IF(B72="","",INDEX('Customer Accounts'!$B$5:$B$104,MATCH(B72,'Customer Accounts'!$A$5:$A$104,0))),"Account Not Found")</f>
        <v/>
      </c>
      <c r="D72" s="40">
        <f>IFERROR(IF(B72="","",INDEX('Customer Accounts'!$C$5:$C$104,MATCH(B72,'Customer Accounts'!$A$5:$A$104,0))),"Other")</f>
        <v/>
      </c>
      <c r="E72" s="45" t="n"/>
      <c r="F72" s="77" t="n"/>
      <c r="G72" s="77" t="n"/>
      <c r="H72" s="45" t="n"/>
      <c r="I72" s="45" t="n"/>
      <c r="J72" s="45" t="n"/>
      <c r="K72" s="45" t="n"/>
      <c r="L72" s="78" t="n"/>
      <c r="M72" s="78" t="n"/>
      <c r="N72" s="78" t="n"/>
      <c r="O72" s="76">
        <f>IFERROR(IF(E72="","",MAX(0,L72-M72-N72)),"")</f>
        <v/>
      </c>
      <c r="P72" s="44">
        <f>IFERROR(IF(OR(E72="",O72&lt;=0,G72=""),0,MAX(0,Dashboard!$B$3-G72)),0)</f>
        <v/>
      </c>
      <c r="Q72" s="40">
        <f>IFERROR(IF(E72="","",IF(O72&lt;=0,"Paid",IF(G72="","Missing Due Date",IF(G72&gt;=Dashboard!$B$3,"Current",IF(P72&lt;=30,"1-30",IF(P72&lt;=60,"31-60",IF(P72&lt;=90,"61-90","91+"))))))),"")</f>
        <v/>
      </c>
      <c r="R72" s="40">
        <f>IFERROR(IF(E72="","",IF(O72&lt;=0,"Paid",IF(G72="","Review",IF(G72&gt;=Dashboard!$B$3,"Open","Past Due")))),"")</f>
        <v/>
      </c>
      <c r="S72" s="45" t="n"/>
      <c r="T72" s="40">
        <f>IFERROR(IF(B72="","",INDEX('Customer Accounts'!$M$5:$M$104,MATCH(B72,'Customer Accounts'!$A$5:$A$104,0))),"Unassigned")</f>
        <v/>
      </c>
      <c r="U72" s="77" t="n"/>
      <c r="V72" s="77" t="n"/>
      <c r="W72" s="40">
        <f>IFERROR(IF(E72="","",IF(O72&lt;=0,"Closed",IF(OR(P72&gt;=Dashboard!$B$4,O72&gt;=Dashboard!$B$5,AND(V72&lt;Dashboard!$B$3,V72&lt;&gt;"")),"High",IF(P72&gt;0,"Medium","Normal")))),"")</f>
        <v/>
      </c>
      <c r="X72" s="45" t="n"/>
      <c r="Y72" s="77" t="n"/>
      <c r="Z72" s="45" t="n"/>
    </row>
    <row r="73">
      <c r="A73" s="45" t="n"/>
      <c r="B73" s="45" t="n"/>
      <c r="C73" s="40">
        <f>IFERROR(IF(B73="","",INDEX('Customer Accounts'!$B$5:$B$104,MATCH(B73,'Customer Accounts'!$A$5:$A$104,0))),"Account Not Found")</f>
        <v/>
      </c>
      <c r="D73" s="40">
        <f>IFERROR(IF(B73="","",INDEX('Customer Accounts'!$C$5:$C$104,MATCH(B73,'Customer Accounts'!$A$5:$A$104,0))),"Other")</f>
        <v/>
      </c>
      <c r="E73" s="45" t="n"/>
      <c r="F73" s="77" t="n"/>
      <c r="G73" s="77" t="n"/>
      <c r="H73" s="45" t="n"/>
      <c r="I73" s="45" t="n"/>
      <c r="J73" s="45" t="n"/>
      <c r="K73" s="45" t="n"/>
      <c r="L73" s="78" t="n"/>
      <c r="M73" s="78" t="n"/>
      <c r="N73" s="78" t="n"/>
      <c r="O73" s="76">
        <f>IFERROR(IF(E73="","",MAX(0,L73-M73-N73)),"")</f>
        <v/>
      </c>
      <c r="P73" s="44">
        <f>IFERROR(IF(OR(E73="",O73&lt;=0,G73=""),0,MAX(0,Dashboard!$B$3-G73)),0)</f>
        <v/>
      </c>
      <c r="Q73" s="40">
        <f>IFERROR(IF(E73="","",IF(O73&lt;=0,"Paid",IF(G73="","Missing Due Date",IF(G73&gt;=Dashboard!$B$3,"Current",IF(P73&lt;=30,"1-30",IF(P73&lt;=60,"31-60",IF(P73&lt;=90,"61-90","91+"))))))),"")</f>
        <v/>
      </c>
      <c r="R73" s="40">
        <f>IFERROR(IF(E73="","",IF(O73&lt;=0,"Paid",IF(G73="","Review",IF(G73&gt;=Dashboard!$B$3,"Open","Past Due")))),"")</f>
        <v/>
      </c>
      <c r="S73" s="45" t="n"/>
      <c r="T73" s="40">
        <f>IFERROR(IF(B73="","",INDEX('Customer Accounts'!$M$5:$M$104,MATCH(B73,'Customer Accounts'!$A$5:$A$104,0))),"Unassigned")</f>
        <v/>
      </c>
      <c r="U73" s="77" t="n"/>
      <c r="V73" s="77" t="n"/>
      <c r="W73" s="40">
        <f>IFERROR(IF(E73="","",IF(O73&lt;=0,"Closed",IF(OR(P73&gt;=Dashboard!$B$4,O73&gt;=Dashboard!$B$5,AND(V73&lt;Dashboard!$B$3,V73&lt;&gt;"")),"High",IF(P73&gt;0,"Medium","Normal")))),"")</f>
        <v/>
      </c>
      <c r="X73" s="45" t="n"/>
      <c r="Y73" s="77" t="n"/>
      <c r="Z73" s="45" t="n"/>
    </row>
    <row r="74">
      <c r="A74" s="45" t="n"/>
      <c r="B74" s="45" t="n"/>
      <c r="C74" s="40">
        <f>IFERROR(IF(B74="","",INDEX('Customer Accounts'!$B$5:$B$104,MATCH(B74,'Customer Accounts'!$A$5:$A$104,0))),"Account Not Found")</f>
        <v/>
      </c>
      <c r="D74" s="40">
        <f>IFERROR(IF(B74="","",INDEX('Customer Accounts'!$C$5:$C$104,MATCH(B74,'Customer Accounts'!$A$5:$A$104,0))),"Other")</f>
        <v/>
      </c>
      <c r="E74" s="45" t="n"/>
      <c r="F74" s="77" t="n"/>
      <c r="G74" s="77" t="n"/>
      <c r="H74" s="45" t="n"/>
      <c r="I74" s="45" t="n"/>
      <c r="J74" s="45" t="n"/>
      <c r="K74" s="45" t="n"/>
      <c r="L74" s="78" t="n"/>
      <c r="M74" s="78" t="n"/>
      <c r="N74" s="78" t="n"/>
      <c r="O74" s="76">
        <f>IFERROR(IF(E74="","",MAX(0,L74-M74-N74)),"")</f>
        <v/>
      </c>
      <c r="P74" s="44">
        <f>IFERROR(IF(OR(E74="",O74&lt;=0,G74=""),0,MAX(0,Dashboard!$B$3-G74)),0)</f>
        <v/>
      </c>
      <c r="Q74" s="40">
        <f>IFERROR(IF(E74="","",IF(O74&lt;=0,"Paid",IF(G74="","Missing Due Date",IF(G74&gt;=Dashboard!$B$3,"Current",IF(P74&lt;=30,"1-30",IF(P74&lt;=60,"31-60",IF(P74&lt;=90,"61-90","91+"))))))),"")</f>
        <v/>
      </c>
      <c r="R74" s="40">
        <f>IFERROR(IF(E74="","",IF(O74&lt;=0,"Paid",IF(G74="","Review",IF(G74&gt;=Dashboard!$B$3,"Open","Past Due")))),"")</f>
        <v/>
      </c>
      <c r="S74" s="45" t="n"/>
      <c r="T74" s="40">
        <f>IFERROR(IF(B74="","",INDEX('Customer Accounts'!$M$5:$M$104,MATCH(B74,'Customer Accounts'!$A$5:$A$104,0))),"Unassigned")</f>
        <v/>
      </c>
      <c r="U74" s="77" t="n"/>
      <c r="V74" s="77" t="n"/>
      <c r="W74" s="40">
        <f>IFERROR(IF(E74="","",IF(O74&lt;=0,"Closed",IF(OR(P74&gt;=Dashboard!$B$4,O74&gt;=Dashboard!$B$5,AND(V74&lt;Dashboard!$B$3,V74&lt;&gt;"")),"High",IF(P74&gt;0,"Medium","Normal")))),"")</f>
        <v/>
      </c>
      <c r="X74" s="45" t="n"/>
      <c r="Y74" s="77" t="n"/>
      <c r="Z74" s="45" t="n"/>
    </row>
    <row r="75">
      <c r="A75" s="45" t="n"/>
      <c r="B75" s="45" t="n"/>
      <c r="C75" s="40">
        <f>IFERROR(IF(B75="","",INDEX('Customer Accounts'!$B$5:$B$104,MATCH(B75,'Customer Accounts'!$A$5:$A$104,0))),"Account Not Found")</f>
        <v/>
      </c>
      <c r="D75" s="40">
        <f>IFERROR(IF(B75="","",INDEX('Customer Accounts'!$C$5:$C$104,MATCH(B75,'Customer Accounts'!$A$5:$A$104,0))),"Other")</f>
        <v/>
      </c>
      <c r="E75" s="45" t="n"/>
      <c r="F75" s="77" t="n"/>
      <c r="G75" s="77" t="n"/>
      <c r="H75" s="45" t="n"/>
      <c r="I75" s="45" t="n"/>
      <c r="J75" s="45" t="n"/>
      <c r="K75" s="45" t="n"/>
      <c r="L75" s="78" t="n"/>
      <c r="M75" s="78" t="n"/>
      <c r="N75" s="78" t="n"/>
      <c r="O75" s="76">
        <f>IFERROR(IF(E75="","",MAX(0,L75-M75-N75)),"")</f>
        <v/>
      </c>
      <c r="P75" s="44">
        <f>IFERROR(IF(OR(E75="",O75&lt;=0,G75=""),0,MAX(0,Dashboard!$B$3-G75)),0)</f>
        <v/>
      </c>
      <c r="Q75" s="40">
        <f>IFERROR(IF(E75="","",IF(O75&lt;=0,"Paid",IF(G75="","Missing Due Date",IF(G75&gt;=Dashboard!$B$3,"Current",IF(P75&lt;=30,"1-30",IF(P75&lt;=60,"31-60",IF(P75&lt;=90,"61-90","91+"))))))),"")</f>
        <v/>
      </c>
      <c r="R75" s="40">
        <f>IFERROR(IF(E75="","",IF(O75&lt;=0,"Paid",IF(G75="","Review",IF(G75&gt;=Dashboard!$B$3,"Open","Past Due")))),"")</f>
        <v/>
      </c>
      <c r="S75" s="45" t="n"/>
      <c r="T75" s="40">
        <f>IFERROR(IF(B75="","",INDEX('Customer Accounts'!$M$5:$M$104,MATCH(B75,'Customer Accounts'!$A$5:$A$104,0))),"Unassigned")</f>
        <v/>
      </c>
      <c r="U75" s="77" t="n"/>
      <c r="V75" s="77" t="n"/>
      <c r="W75" s="40">
        <f>IFERROR(IF(E75="","",IF(O75&lt;=0,"Closed",IF(OR(P75&gt;=Dashboard!$B$4,O75&gt;=Dashboard!$B$5,AND(V75&lt;Dashboard!$B$3,V75&lt;&gt;"")),"High",IF(P75&gt;0,"Medium","Normal")))),"")</f>
        <v/>
      </c>
      <c r="X75" s="45" t="n"/>
      <c r="Y75" s="77" t="n"/>
      <c r="Z75" s="45" t="n"/>
    </row>
    <row r="76">
      <c r="A76" s="45" t="n"/>
      <c r="B76" s="45" t="n"/>
      <c r="C76" s="40">
        <f>IFERROR(IF(B76="","",INDEX('Customer Accounts'!$B$5:$B$104,MATCH(B76,'Customer Accounts'!$A$5:$A$104,0))),"Account Not Found")</f>
        <v/>
      </c>
      <c r="D76" s="40">
        <f>IFERROR(IF(B76="","",INDEX('Customer Accounts'!$C$5:$C$104,MATCH(B76,'Customer Accounts'!$A$5:$A$104,0))),"Other")</f>
        <v/>
      </c>
      <c r="E76" s="45" t="n"/>
      <c r="F76" s="77" t="n"/>
      <c r="G76" s="77" t="n"/>
      <c r="H76" s="45" t="n"/>
      <c r="I76" s="45" t="n"/>
      <c r="J76" s="45" t="n"/>
      <c r="K76" s="45" t="n"/>
      <c r="L76" s="78" t="n"/>
      <c r="M76" s="78" t="n"/>
      <c r="N76" s="78" t="n"/>
      <c r="O76" s="76">
        <f>IFERROR(IF(E76="","",MAX(0,L76-M76-N76)),"")</f>
        <v/>
      </c>
      <c r="P76" s="44">
        <f>IFERROR(IF(OR(E76="",O76&lt;=0,G76=""),0,MAX(0,Dashboard!$B$3-G76)),0)</f>
        <v/>
      </c>
      <c r="Q76" s="40">
        <f>IFERROR(IF(E76="","",IF(O76&lt;=0,"Paid",IF(G76="","Missing Due Date",IF(G76&gt;=Dashboard!$B$3,"Current",IF(P76&lt;=30,"1-30",IF(P76&lt;=60,"31-60",IF(P76&lt;=90,"61-90","91+"))))))),"")</f>
        <v/>
      </c>
      <c r="R76" s="40">
        <f>IFERROR(IF(E76="","",IF(O76&lt;=0,"Paid",IF(G76="","Review",IF(G76&gt;=Dashboard!$B$3,"Open","Past Due")))),"")</f>
        <v/>
      </c>
      <c r="S76" s="45" t="n"/>
      <c r="T76" s="40">
        <f>IFERROR(IF(B76="","",INDEX('Customer Accounts'!$M$5:$M$104,MATCH(B76,'Customer Accounts'!$A$5:$A$104,0))),"Unassigned")</f>
        <v/>
      </c>
      <c r="U76" s="77" t="n"/>
      <c r="V76" s="77" t="n"/>
      <c r="W76" s="40">
        <f>IFERROR(IF(E76="","",IF(O76&lt;=0,"Closed",IF(OR(P76&gt;=Dashboard!$B$4,O76&gt;=Dashboard!$B$5,AND(V76&lt;Dashboard!$B$3,V76&lt;&gt;"")),"High",IF(P76&gt;0,"Medium","Normal")))),"")</f>
        <v/>
      </c>
      <c r="X76" s="45" t="n"/>
      <c r="Y76" s="77" t="n"/>
      <c r="Z76" s="45" t="n"/>
    </row>
    <row r="77">
      <c r="A77" s="45" t="n"/>
      <c r="B77" s="45" t="n"/>
      <c r="C77" s="40">
        <f>IFERROR(IF(B77="","",INDEX('Customer Accounts'!$B$5:$B$104,MATCH(B77,'Customer Accounts'!$A$5:$A$104,0))),"Account Not Found")</f>
        <v/>
      </c>
      <c r="D77" s="40">
        <f>IFERROR(IF(B77="","",INDEX('Customer Accounts'!$C$5:$C$104,MATCH(B77,'Customer Accounts'!$A$5:$A$104,0))),"Other")</f>
        <v/>
      </c>
      <c r="E77" s="45" t="n"/>
      <c r="F77" s="77" t="n"/>
      <c r="G77" s="77" t="n"/>
      <c r="H77" s="45" t="n"/>
      <c r="I77" s="45" t="n"/>
      <c r="J77" s="45" t="n"/>
      <c r="K77" s="45" t="n"/>
      <c r="L77" s="78" t="n"/>
      <c r="M77" s="78" t="n"/>
      <c r="N77" s="78" t="n"/>
      <c r="O77" s="76">
        <f>IFERROR(IF(E77="","",MAX(0,L77-M77-N77)),"")</f>
        <v/>
      </c>
      <c r="P77" s="44">
        <f>IFERROR(IF(OR(E77="",O77&lt;=0,G77=""),0,MAX(0,Dashboard!$B$3-G77)),0)</f>
        <v/>
      </c>
      <c r="Q77" s="40">
        <f>IFERROR(IF(E77="","",IF(O77&lt;=0,"Paid",IF(G77="","Missing Due Date",IF(G77&gt;=Dashboard!$B$3,"Current",IF(P77&lt;=30,"1-30",IF(P77&lt;=60,"31-60",IF(P77&lt;=90,"61-90","91+"))))))),"")</f>
        <v/>
      </c>
      <c r="R77" s="40">
        <f>IFERROR(IF(E77="","",IF(O77&lt;=0,"Paid",IF(G77="","Review",IF(G77&gt;=Dashboard!$B$3,"Open","Past Due")))),"")</f>
        <v/>
      </c>
      <c r="S77" s="45" t="n"/>
      <c r="T77" s="40">
        <f>IFERROR(IF(B77="","",INDEX('Customer Accounts'!$M$5:$M$104,MATCH(B77,'Customer Accounts'!$A$5:$A$104,0))),"Unassigned")</f>
        <v/>
      </c>
      <c r="U77" s="77" t="n"/>
      <c r="V77" s="77" t="n"/>
      <c r="W77" s="40">
        <f>IFERROR(IF(E77="","",IF(O77&lt;=0,"Closed",IF(OR(P77&gt;=Dashboard!$B$4,O77&gt;=Dashboard!$B$5,AND(V77&lt;Dashboard!$B$3,V77&lt;&gt;"")),"High",IF(P77&gt;0,"Medium","Normal")))),"")</f>
        <v/>
      </c>
      <c r="X77" s="45" t="n"/>
      <c r="Y77" s="77" t="n"/>
      <c r="Z77" s="45" t="n"/>
    </row>
    <row r="78">
      <c r="A78" s="45" t="n"/>
      <c r="B78" s="45" t="n"/>
      <c r="C78" s="40">
        <f>IFERROR(IF(B78="","",INDEX('Customer Accounts'!$B$5:$B$104,MATCH(B78,'Customer Accounts'!$A$5:$A$104,0))),"Account Not Found")</f>
        <v/>
      </c>
      <c r="D78" s="40">
        <f>IFERROR(IF(B78="","",INDEX('Customer Accounts'!$C$5:$C$104,MATCH(B78,'Customer Accounts'!$A$5:$A$104,0))),"Other")</f>
        <v/>
      </c>
      <c r="E78" s="45" t="n"/>
      <c r="F78" s="77" t="n"/>
      <c r="G78" s="77" t="n"/>
      <c r="H78" s="45" t="n"/>
      <c r="I78" s="45" t="n"/>
      <c r="J78" s="45" t="n"/>
      <c r="K78" s="45" t="n"/>
      <c r="L78" s="78" t="n"/>
      <c r="M78" s="78" t="n"/>
      <c r="N78" s="78" t="n"/>
      <c r="O78" s="76">
        <f>IFERROR(IF(E78="","",MAX(0,L78-M78-N78)),"")</f>
        <v/>
      </c>
      <c r="P78" s="44">
        <f>IFERROR(IF(OR(E78="",O78&lt;=0,G78=""),0,MAX(0,Dashboard!$B$3-G78)),0)</f>
        <v/>
      </c>
      <c r="Q78" s="40">
        <f>IFERROR(IF(E78="","",IF(O78&lt;=0,"Paid",IF(G78="","Missing Due Date",IF(G78&gt;=Dashboard!$B$3,"Current",IF(P78&lt;=30,"1-30",IF(P78&lt;=60,"31-60",IF(P78&lt;=90,"61-90","91+"))))))),"")</f>
        <v/>
      </c>
      <c r="R78" s="40">
        <f>IFERROR(IF(E78="","",IF(O78&lt;=0,"Paid",IF(G78="","Review",IF(G78&gt;=Dashboard!$B$3,"Open","Past Due")))),"")</f>
        <v/>
      </c>
      <c r="S78" s="45" t="n"/>
      <c r="T78" s="40">
        <f>IFERROR(IF(B78="","",INDEX('Customer Accounts'!$M$5:$M$104,MATCH(B78,'Customer Accounts'!$A$5:$A$104,0))),"Unassigned")</f>
        <v/>
      </c>
      <c r="U78" s="77" t="n"/>
      <c r="V78" s="77" t="n"/>
      <c r="W78" s="40">
        <f>IFERROR(IF(E78="","",IF(O78&lt;=0,"Closed",IF(OR(P78&gt;=Dashboard!$B$4,O78&gt;=Dashboard!$B$5,AND(V78&lt;Dashboard!$B$3,V78&lt;&gt;"")),"High",IF(P78&gt;0,"Medium","Normal")))),"")</f>
        <v/>
      </c>
      <c r="X78" s="45" t="n"/>
      <c r="Y78" s="77" t="n"/>
      <c r="Z78" s="45" t="n"/>
    </row>
    <row r="79">
      <c r="A79" s="45" t="n"/>
      <c r="B79" s="45" t="n"/>
      <c r="C79" s="40">
        <f>IFERROR(IF(B79="","",INDEX('Customer Accounts'!$B$5:$B$104,MATCH(B79,'Customer Accounts'!$A$5:$A$104,0))),"Account Not Found")</f>
        <v/>
      </c>
      <c r="D79" s="40">
        <f>IFERROR(IF(B79="","",INDEX('Customer Accounts'!$C$5:$C$104,MATCH(B79,'Customer Accounts'!$A$5:$A$104,0))),"Other")</f>
        <v/>
      </c>
      <c r="E79" s="45" t="n"/>
      <c r="F79" s="77" t="n"/>
      <c r="G79" s="77" t="n"/>
      <c r="H79" s="45" t="n"/>
      <c r="I79" s="45" t="n"/>
      <c r="J79" s="45" t="n"/>
      <c r="K79" s="45" t="n"/>
      <c r="L79" s="78" t="n"/>
      <c r="M79" s="78" t="n"/>
      <c r="N79" s="78" t="n"/>
      <c r="O79" s="76">
        <f>IFERROR(IF(E79="","",MAX(0,L79-M79-N79)),"")</f>
        <v/>
      </c>
      <c r="P79" s="44">
        <f>IFERROR(IF(OR(E79="",O79&lt;=0,G79=""),0,MAX(0,Dashboard!$B$3-G79)),0)</f>
        <v/>
      </c>
      <c r="Q79" s="40">
        <f>IFERROR(IF(E79="","",IF(O79&lt;=0,"Paid",IF(G79="","Missing Due Date",IF(G79&gt;=Dashboard!$B$3,"Current",IF(P79&lt;=30,"1-30",IF(P79&lt;=60,"31-60",IF(P79&lt;=90,"61-90","91+"))))))),"")</f>
        <v/>
      </c>
      <c r="R79" s="40">
        <f>IFERROR(IF(E79="","",IF(O79&lt;=0,"Paid",IF(G79="","Review",IF(G79&gt;=Dashboard!$B$3,"Open","Past Due")))),"")</f>
        <v/>
      </c>
      <c r="S79" s="45" t="n"/>
      <c r="T79" s="40">
        <f>IFERROR(IF(B79="","",INDEX('Customer Accounts'!$M$5:$M$104,MATCH(B79,'Customer Accounts'!$A$5:$A$104,0))),"Unassigned")</f>
        <v/>
      </c>
      <c r="U79" s="77" t="n"/>
      <c r="V79" s="77" t="n"/>
      <c r="W79" s="40">
        <f>IFERROR(IF(E79="","",IF(O79&lt;=0,"Closed",IF(OR(P79&gt;=Dashboard!$B$4,O79&gt;=Dashboard!$B$5,AND(V79&lt;Dashboard!$B$3,V79&lt;&gt;"")),"High",IF(P79&gt;0,"Medium","Normal")))),"")</f>
        <v/>
      </c>
      <c r="X79" s="45" t="n"/>
      <c r="Y79" s="77" t="n"/>
      <c r="Z79" s="45" t="n"/>
    </row>
    <row r="80">
      <c r="A80" s="45" t="n"/>
      <c r="B80" s="45" t="n"/>
      <c r="C80" s="40">
        <f>IFERROR(IF(B80="","",INDEX('Customer Accounts'!$B$5:$B$104,MATCH(B80,'Customer Accounts'!$A$5:$A$104,0))),"Account Not Found")</f>
        <v/>
      </c>
      <c r="D80" s="40">
        <f>IFERROR(IF(B80="","",INDEX('Customer Accounts'!$C$5:$C$104,MATCH(B80,'Customer Accounts'!$A$5:$A$104,0))),"Other")</f>
        <v/>
      </c>
      <c r="E80" s="45" t="n"/>
      <c r="F80" s="77" t="n"/>
      <c r="G80" s="77" t="n"/>
      <c r="H80" s="45" t="n"/>
      <c r="I80" s="45" t="n"/>
      <c r="J80" s="45" t="n"/>
      <c r="K80" s="45" t="n"/>
      <c r="L80" s="78" t="n"/>
      <c r="M80" s="78" t="n"/>
      <c r="N80" s="78" t="n"/>
      <c r="O80" s="76">
        <f>IFERROR(IF(E80="","",MAX(0,L80-M80-N80)),"")</f>
        <v/>
      </c>
      <c r="P80" s="44">
        <f>IFERROR(IF(OR(E80="",O80&lt;=0,G80=""),0,MAX(0,Dashboard!$B$3-G80)),0)</f>
        <v/>
      </c>
      <c r="Q80" s="40">
        <f>IFERROR(IF(E80="","",IF(O80&lt;=0,"Paid",IF(G80="","Missing Due Date",IF(G80&gt;=Dashboard!$B$3,"Current",IF(P80&lt;=30,"1-30",IF(P80&lt;=60,"31-60",IF(P80&lt;=90,"61-90","91+"))))))),"")</f>
        <v/>
      </c>
      <c r="R80" s="40">
        <f>IFERROR(IF(E80="","",IF(O80&lt;=0,"Paid",IF(G80="","Review",IF(G80&gt;=Dashboard!$B$3,"Open","Past Due")))),"")</f>
        <v/>
      </c>
      <c r="S80" s="45" t="n"/>
      <c r="T80" s="40">
        <f>IFERROR(IF(B80="","",INDEX('Customer Accounts'!$M$5:$M$104,MATCH(B80,'Customer Accounts'!$A$5:$A$104,0))),"Unassigned")</f>
        <v/>
      </c>
      <c r="U80" s="77" t="n"/>
      <c r="V80" s="77" t="n"/>
      <c r="W80" s="40">
        <f>IFERROR(IF(E80="","",IF(O80&lt;=0,"Closed",IF(OR(P80&gt;=Dashboard!$B$4,O80&gt;=Dashboard!$B$5,AND(V80&lt;Dashboard!$B$3,V80&lt;&gt;"")),"High",IF(P80&gt;0,"Medium","Normal")))),"")</f>
        <v/>
      </c>
      <c r="X80" s="45" t="n"/>
      <c r="Y80" s="77" t="n"/>
      <c r="Z80" s="45" t="n"/>
    </row>
    <row r="81">
      <c r="A81" s="45" t="n"/>
      <c r="B81" s="45" t="n"/>
      <c r="C81" s="40">
        <f>IFERROR(IF(B81="","",INDEX('Customer Accounts'!$B$5:$B$104,MATCH(B81,'Customer Accounts'!$A$5:$A$104,0))),"Account Not Found")</f>
        <v/>
      </c>
      <c r="D81" s="40">
        <f>IFERROR(IF(B81="","",INDEX('Customer Accounts'!$C$5:$C$104,MATCH(B81,'Customer Accounts'!$A$5:$A$104,0))),"Other")</f>
        <v/>
      </c>
      <c r="E81" s="45" t="n"/>
      <c r="F81" s="77" t="n"/>
      <c r="G81" s="77" t="n"/>
      <c r="H81" s="45" t="n"/>
      <c r="I81" s="45" t="n"/>
      <c r="J81" s="45" t="n"/>
      <c r="K81" s="45" t="n"/>
      <c r="L81" s="78" t="n"/>
      <c r="M81" s="78" t="n"/>
      <c r="N81" s="78" t="n"/>
      <c r="O81" s="76">
        <f>IFERROR(IF(E81="","",MAX(0,L81-M81-N81)),"")</f>
        <v/>
      </c>
      <c r="P81" s="44">
        <f>IFERROR(IF(OR(E81="",O81&lt;=0,G81=""),0,MAX(0,Dashboard!$B$3-G81)),0)</f>
        <v/>
      </c>
      <c r="Q81" s="40">
        <f>IFERROR(IF(E81="","",IF(O81&lt;=0,"Paid",IF(G81="","Missing Due Date",IF(G81&gt;=Dashboard!$B$3,"Current",IF(P81&lt;=30,"1-30",IF(P81&lt;=60,"31-60",IF(P81&lt;=90,"61-90","91+"))))))),"")</f>
        <v/>
      </c>
      <c r="R81" s="40">
        <f>IFERROR(IF(E81="","",IF(O81&lt;=0,"Paid",IF(G81="","Review",IF(G81&gt;=Dashboard!$B$3,"Open","Past Due")))),"")</f>
        <v/>
      </c>
      <c r="S81" s="45" t="n"/>
      <c r="T81" s="40">
        <f>IFERROR(IF(B81="","",INDEX('Customer Accounts'!$M$5:$M$104,MATCH(B81,'Customer Accounts'!$A$5:$A$104,0))),"Unassigned")</f>
        <v/>
      </c>
      <c r="U81" s="77" t="n"/>
      <c r="V81" s="77" t="n"/>
      <c r="W81" s="40">
        <f>IFERROR(IF(E81="","",IF(O81&lt;=0,"Closed",IF(OR(P81&gt;=Dashboard!$B$4,O81&gt;=Dashboard!$B$5,AND(V81&lt;Dashboard!$B$3,V81&lt;&gt;"")),"High",IF(P81&gt;0,"Medium","Normal")))),"")</f>
        <v/>
      </c>
      <c r="X81" s="45" t="n"/>
      <c r="Y81" s="77" t="n"/>
      <c r="Z81" s="45" t="n"/>
    </row>
    <row r="82">
      <c r="A82" s="45" t="n"/>
      <c r="B82" s="45" t="n"/>
      <c r="C82" s="40">
        <f>IFERROR(IF(B82="","",INDEX('Customer Accounts'!$B$5:$B$104,MATCH(B82,'Customer Accounts'!$A$5:$A$104,0))),"Account Not Found")</f>
        <v/>
      </c>
      <c r="D82" s="40">
        <f>IFERROR(IF(B82="","",INDEX('Customer Accounts'!$C$5:$C$104,MATCH(B82,'Customer Accounts'!$A$5:$A$104,0))),"Other")</f>
        <v/>
      </c>
      <c r="E82" s="45" t="n"/>
      <c r="F82" s="77" t="n"/>
      <c r="G82" s="77" t="n"/>
      <c r="H82" s="45" t="n"/>
      <c r="I82" s="45" t="n"/>
      <c r="J82" s="45" t="n"/>
      <c r="K82" s="45" t="n"/>
      <c r="L82" s="78" t="n"/>
      <c r="M82" s="78" t="n"/>
      <c r="N82" s="78" t="n"/>
      <c r="O82" s="76">
        <f>IFERROR(IF(E82="","",MAX(0,L82-M82-N82)),"")</f>
        <v/>
      </c>
      <c r="P82" s="44">
        <f>IFERROR(IF(OR(E82="",O82&lt;=0,G82=""),0,MAX(0,Dashboard!$B$3-G82)),0)</f>
        <v/>
      </c>
      <c r="Q82" s="40">
        <f>IFERROR(IF(E82="","",IF(O82&lt;=0,"Paid",IF(G82="","Missing Due Date",IF(G82&gt;=Dashboard!$B$3,"Current",IF(P82&lt;=30,"1-30",IF(P82&lt;=60,"31-60",IF(P82&lt;=90,"61-90","91+"))))))),"")</f>
        <v/>
      </c>
      <c r="R82" s="40">
        <f>IFERROR(IF(E82="","",IF(O82&lt;=0,"Paid",IF(G82="","Review",IF(G82&gt;=Dashboard!$B$3,"Open","Past Due")))),"")</f>
        <v/>
      </c>
      <c r="S82" s="45" t="n"/>
      <c r="T82" s="40">
        <f>IFERROR(IF(B82="","",INDEX('Customer Accounts'!$M$5:$M$104,MATCH(B82,'Customer Accounts'!$A$5:$A$104,0))),"Unassigned")</f>
        <v/>
      </c>
      <c r="U82" s="77" t="n"/>
      <c r="V82" s="77" t="n"/>
      <c r="W82" s="40">
        <f>IFERROR(IF(E82="","",IF(O82&lt;=0,"Closed",IF(OR(P82&gt;=Dashboard!$B$4,O82&gt;=Dashboard!$B$5,AND(V82&lt;Dashboard!$B$3,V82&lt;&gt;"")),"High",IF(P82&gt;0,"Medium","Normal")))),"")</f>
        <v/>
      </c>
      <c r="X82" s="45" t="n"/>
      <c r="Y82" s="77" t="n"/>
      <c r="Z82" s="45" t="n"/>
    </row>
    <row r="83">
      <c r="A83" s="45" t="n"/>
      <c r="B83" s="45" t="n"/>
      <c r="C83" s="40">
        <f>IFERROR(IF(B83="","",INDEX('Customer Accounts'!$B$5:$B$104,MATCH(B83,'Customer Accounts'!$A$5:$A$104,0))),"Account Not Found")</f>
        <v/>
      </c>
      <c r="D83" s="40">
        <f>IFERROR(IF(B83="","",INDEX('Customer Accounts'!$C$5:$C$104,MATCH(B83,'Customer Accounts'!$A$5:$A$104,0))),"Other")</f>
        <v/>
      </c>
      <c r="E83" s="45" t="n"/>
      <c r="F83" s="77" t="n"/>
      <c r="G83" s="77" t="n"/>
      <c r="H83" s="45" t="n"/>
      <c r="I83" s="45" t="n"/>
      <c r="J83" s="45" t="n"/>
      <c r="K83" s="45" t="n"/>
      <c r="L83" s="78" t="n"/>
      <c r="M83" s="78" t="n"/>
      <c r="N83" s="78" t="n"/>
      <c r="O83" s="76">
        <f>IFERROR(IF(E83="","",MAX(0,L83-M83-N83)),"")</f>
        <v/>
      </c>
      <c r="P83" s="44">
        <f>IFERROR(IF(OR(E83="",O83&lt;=0,G83=""),0,MAX(0,Dashboard!$B$3-G83)),0)</f>
        <v/>
      </c>
      <c r="Q83" s="40">
        <f>IFERROR(IF(E83="","",IF(O83&lt;=0,"Paid",IF(G83="","Missing Due Date",IF(G83&gt;=Dashboard!$B$3,"Current",IF(P83&lt;=30,"1-30",IF(P83&lt;=60,"31-60",IF(P83&lt;=90,"61-90","91+"))))))),"")</f>
        <v/>
      </c>
      <c r="R83" s="40">
        <f>IFERROR(IF(E83="","",IF(O83&lt;=0,"Paid",IF(G83="","Review",IF(G83&gt;=Dashboard!$B$3,"Open","Past Due")))),"")</f>
        <v/>
      </c>
      <c r="S83" s="45" t="n"/>
      <c r="T83" s="40">
        <f>IFERROR(IF(B83="","",INDEX('Customer Accounts'!$M$5:$M$104,MATCH(B83,'Customer Accounts'!$A$5:$A$104,0))),"Unassigned")</f>
        <v/>
      </c>
      <c r="U83" s="77" t="n"/>
      <c r="V83" s="77" t="n"/>
      <c r="W83" s="40">
        <f>IFERROR(IF(E83="","",IF(O83&lt;=0,"Closed",IF(OR(P83&gt;=Dashboard!$B$4,O83&gt;=Dashboard!$B$5,AND(V83&lt;Dashboard!$B$3,V83&lt;&gt;"")),"High",IF(P83&gt;0,"Medium","Normal")))),"")</f>
        <v/>
      </c>
      <c r="X83" s="45" t="n"/>
      <c r="Y83" s="77" t="n"/>
      <c r="Z83" s="45" t="n"/>
    </row>
    <row r="84">
      <c r="A84" s="45" t="n"/>
      <c r="B84" s="45" t="n"/>
      <c r="C84" s="40">
        <f>IFERROR(IF(B84="","",INDEX('Customer Accounts'!$B$5:$B$104,MATCH(B84,'Customer Accounts'!$A$5:$A$104,0))),"Account Not Found")</f>
        <v/>
      </c>
      <c r="D84" s="40">
        <f>IFERROR(IF(B84="","",INDEX('Customer Accounts'!$C$5:$C$104,MATCH(B84,'Customer Accounts'!$A$5:$A$104,0))),"Other")</f>
        <v/>
      </c>
      <c r="E84" s="45" t="n"/>
      <c r="F84" s="77" t="n"/>
      <c r="G84" s="77" t="n"/>
      <c r="H84" s="45" t="n"/>
      <c r="I84" s="45" t="n"/>
      <c r="J84" s="45" t="n"/>
      <c r="K84" s="45" t="n"/>
      <c r="L84" s="78" t="n"/>
      <c r="M84" s="78" t="n"/>
      <c r="N84" s="78" t="n"/>
      <c r="O84" s="76">
        <f>IFERROR(IF(E84="","",MAX(0,L84-M84-N84)),"")</f>
        <v/>
      </c>
      <c r="P84" s="44">
        <f>IFERROR(IF(OR(E84="",O84&lt;=0,G84=""),0,MAX(0,Dashboard!$B$3-G84)),0)</f>
        <v/>
      </c>
      <c r="Q84" s="40">
        <f>IFERROR(IF(E84="","",IF(O84&lt;=0,"Paid",IF(G84="","Missing Due Date",IF(G84&gt;=Dashboard!$B$3,"Current",IF(P84&lt;=30,"1-30",IF(P84&lt;=60,"31-60",IF(P84&lt;=90,"61-90","91+"))))))),"")</f>
        <v/>
      </c>
      <c r="R84" s="40">
        <f>IFERROR(IF(E84="","",IF(O84&lt;=0,"Paid",IF(G84="","Review",IF(G84&gt;=Dashboard!$B$3,"Open","Past Due")))),"")</f>
        <v/>
      </c>
      <c r="S84" s="45" t="n"/>
      <c r="T84" s="40">
        <f>IFERROR(IF(B84="","",INDEX('Customer Accounts'!$M$5:$M$104,MATCH(B84,'Customer Accounts'!$A$5:$A$104,0))),"Unassigned")</f>
        <v/>
      </c>
      <c r="U84" s="77" t="n"/>
      <c r="V84" s="77" t="n"/>
      <c r="W84" s="40">
        <f>IFERROR(IF(E84="","",IF(O84&lt;=0,"Closed",IF(OR(P84&gt;=Dashboard!$B$4,O84&gt;=Dashboard!$B$5,AND(V84&lt;Dashboard!$B$3,V84&lt;&gt;"")),"High",IF(P84&gt;0,"Medium","Normal")))),"")</f>
        <v/>
      </c>
      <c r="X84" s="45" t="n"/>
      <c r="Y84" s="77" t="n"/>
      <c r="Z84" s="45" t="n"/>
    </row>
    <row r="85">
      <c r="A85" s="45" t="n"/>
      <c r="B85" s="45" t="n"/>
      <c r="C85" s="40">
        <f>IFERROR(IF(B85="","",INDEX('Customer Accounts'!$B$5:$B$104,MATCH(B85,'Customer Accounts'!$A$5:$A$104,0))),"Account Not Found")</f>
        <v/>
      </c>
      <c r="D85" s="40">
        <f>IFERROR(IF(B85="","",INDEX('Customer Accounts'!$C$5:$C$104,MATCH(B85,'Customer Accounts'!$A$5:$A$104,0))),"Other")</f>
        <v/>
      </c>
      <c r="E85" s="45" t="n"/>
      <c r="F85" s="77" t="n"/>
      <c r="G85" s="77" t="n"/>
      <c r="H85" s="45" t="n"/>
      <c r="I85" s="45" t="n"/>
      <c r="J85" s="45" t="n"/>
      <c r="K85" s="45" t="n"/>
      <c r="L85" s="78" t="n"/>
      <c r="M85" s="78" t="n"/>
      <c r="N85" s="78" t="n"/>
      <c r="O85" s="76">
        <f>IFERROR(IF(E85="","",MAX(0,L85-M85-N85)),"")</f>
        <v/>
      </c>
      <c r="P85" s="44">
        <f>IFERROR(IF(OR(E85="",O85&lt;=0,G85=""),0,MAX(0,Dashboard!$B$3-G85)),0)</f>
        <v/>
      </c>
      <c r="Q85" s="40">
        <f>IFERROR(IF(E85="","",IF(O85&lt;=0,"Paid",IF(G85="","Missing Due Date",IF(G85&gt;=Dashboard!$B$3,"Current",IF(P85&lt;=30,"1-30",IF(P85&lt;=60,"31-60",IF(P85&lt;=90,"61-90","91+"))))))),"")</f>
        <v/>
      </c>
      <c r="R85" s="40">
        <f>IFERROR(IF(E85="","",IF(O85&lt;=0,"Paid",IF(G85="","Review",IF(G85&gt;=Dashboard!$B$3,"Open","Past Due")))),"")</f>
        <v/>
      </c>
      <c r="S85" s="45" t="n"/>
      <c r="T85" s="40">
        <f>IFERROR(IF(B85="","",INDEX('Customer Accounts'!$M$5:$M$104,MATCH(B85,'Customer Accounts'!$A$5:$A$104,0))),"Unassigned")</f>
        <v/>
      </c>
      <c r="U85" s="77" t="n"/>
      <c r="V85" s="77" t="n"/>
      <c r="W85" s="40">
        <f>IFERROR(IF(E85="","",IF(O85&lt;=0,"Closed",IF(OR(P85&gt;=Dashboard!$B$4,O85&gt;=Dashboard!$B$5,AND(V85&lt;Dashboard!$B$3,V85&lt;&gt;"")),"High",IF(P85&gt;0,"Medium","Normal")))),"")</f>
        <v/>
      </c>
      <c r="X85" s="45" t="n"/>
      <c r="Y85" s="77" t="n"/>
      <c r="Z85" s="45" t="n"/>
    </row>
    <row r="86">
      <c r="A86" s="45" t="n"/>
      <c r="B86" s="45" t="n"/>
      <c r="C86" s="40">
        <f>IFERROR(IF(B86="","",INDEX('Customer Accounts'!$B$5:$B$104,MATCH(B86,'Customer Accounts'!$A$5:$A$104,0))),"Account Not Found")</f>
        <v/>
      </c>
      <c r="D86" s="40">
        <f>IFERROR(IF(B86="","",INDEX('Customer Accounts'!$C$5:$C$104,MATCH(B86,'Customer Accounts'!$A$5:$A$104,0))),"Other")</f>
        <v/>
      </c>
      <c r="E86" s="45" t="n"/>
      <c r="F86" s="77" t="n"/>
      <c r="G86" s="77" t="n"/>
      <c r="H86" s="45" t="n"/>
      <c r="I86" s="45" t="n"/>
      <c r="J86" s="45" t="n"/>
      <c r="K86" s="45" t="n"/>
      <c r="L86" s="78" t="n"/>
      <c r="M86" s="78" t="n"/>
      <c r="N86" s="78" t="n"/>
      <c r="O86" s="76">
        <f>IFERROR(IF(E86="","",MAX(0,L86-M86-N86)),"")</f>
        <v/>
      </c>
      <c r="P86" s="44">
        <f>IFERROR(IF(OR(E86="",O86&lt;=0,G86=""),0,MAX(0,Dashboard!$B$3-G86)),0)</f>
        <v/>
      </c>
      <c r="Q86" s="40">
        <f>IFERROR(IF(E86="","",IF(O86&lt;=0,"Paid",IF(G86="","Missing Due Date",IF(G86&gt;=Dashboard!$B$3,"Current",IF(P86&lt;=30,"1-30",IF(P86&lt;=60,"31-60",IF(P86&lt;=90,"61-90","91+"))))))),"")</f>
        <v/>
      </c>
      <c r="R86" s="40">
        <f>IFERROR(IF(E86="","",IF(O86&lt;=0,"Paid",IF(G86="","Review",IF(G86&gt;=Dashboard!$B$3,"Open","Past Due")))),"")</f>
        <v/>
      </c>
      <c r="S86" s="45" t="n"/>
      <c r="T86" s="40">
        <f>IFERROR(IF(B86="","",INDEX('Customer Accounts'!$M$5:$M$104,MATCH(B86,'Customer Accounts'!$A$5:$A$104,0))),"Unassigned")</f>
        <v/>
      </c>
      <c r="U86" s="77" t="n"/>
      <c r="V86" s="77" t="n"/>
      <c r="W86" s="40">
        <f>IFERROR(IF(E86="","",IF(O86&lt;=0,"Closed",IF(OR(P86&gt;=Dashboard!$B$4,O86&gt;=Dashboard!$B$5,AND(V86&lt;Dashboard!$B$3,V86&lt;&gt;"")),"High",IF(P86&gt;0,"Medium","Normal")))),"")</f>
        <v/>
      </c>
      <c r="X86" s="45" t="n"/>
      <c r="Y86" s="77" t="n"/>
      <c r="Z86" s="45" t="n"/>
    </row>
    <row r="87">
      <c r="A87" s="45" t="n"/>
      <c r="B87" s="45" t="n"/>
      <c r="C87" s="40">
        <f>IFERROR(IF(B87="","",INDEX('Customer Accounts'!$B$5:$B$104,MATCH(B87,'Customer Accounts'!$A$5:$A$104,0))),"Account Not Found")</f>
        <v/>
      </c>
      <c r="D87" s="40">
        <f>IFERROR(IF(B87="","",INDEX('Customer Accounts'!$C$5:$C$104,MATCH(B87,'Customer Accounts'!$A$5:$A$104,0))),"Other")</f>
        <v/>
      </c>
      <c r="E87" s="45" t="n"/>
      <c r="F87" s="77" t="n"/>
      <c r="G87" s="77" t="n"/>
      <c r="H87" s="45" t="n"/>
      <c r="I87" s="45" t="n"/>
      <c r="J87" s="45" t="n"/>
      <c r="K87" s="45" t="n"/>
      <c r="L87" s="78" t="n"/>
      <c r="M87" s="78" t="n"/>
      <c r="N87" s="78" t="n"/>
      <c r="O87" s="76">
        <f>IFERROR(IF(E87="","",MAX(0,L87-M87-N87)),"")</f>
        <v/>
      </c>
      <c r="P87" s="44">
        <f>IFERROR(IF(OR(E87="",O87&lt;=0,G87=""),0,MAX(0,Dashboard!$B$3-G87)),0)</f>
        <v/>
      </c>
      <c r="Q87" s="40">
        <f>IFERROR(IF(E87="","",IF(O87&lt;=0,"Paid",IF(G87="","Missing Due Date",IF(G87&gt;=Dashboard!$B$3,"Current",IF(P87&lt;=30,"1-30",IF(P87&lt;=60,"31-60",IF(P87&lt;=90,"61-90","91+"))))))),"")</f>
        <v/>
      </c>
      <c r="R87" s="40">
        <f>IFERROR(IF(E87="","",IF(O87&lt;=0,"Paid",IF(G87="","Review",IF(G87&gt;=Dashboard!$B$3,"Open","Past Due")))),"")</f>
        <v/>
      </c>
      <c r="S87" s="45" t="n"/>
      <c r="T87" s="40">
        <f>IFERROR(IF(B87="","",INDEX('Customer Accounts'!$M$5:$M$104,MATCH(B87,'Customer Accounts'!$A$5:$A$104,0))),"Unassigned")</f>
        <v/>
      </c>
      <c r="U87" s="77" t="n"/>
      <c r="V87" s="77" t="n"/>
      <c r="W87" s="40">
        <f>IFERROR(IF(E87="","",IF(O87&lt;=0,"Closed",IF(OR(P87&gt;=Dashboard!$B$4,O87&gt;=Dashboard!$B$5,AND(V87&lt;Dashboard!$B$3,V87&lt;&gt;"")),"High",IF(P87&gt;0,"Medium","Normal")))),"")</f>
        <v/>
      </c>
      <c r="X87" s="45" t="n"/>
      <c r="Y87" s="77" t="n"/>
      <c r="Z87" s="45" t="n"/>
    </row>
    <row r="88">
      <c r="A88" s="45" t="n"/>
      <c r="B88" s="45" t="n"/>
      <c r="C88" s="40">
        <f>IFERROR(IF(B88="","",INDEX('Customer Accounts'!$B$5:$B$104,MATCH(B88,'Customer Accounts'!$A$5:$A$104,0))),"Account Not Found")</f>
        <v/>
      </c>
      <c r="D88" s="40">
        <f>IFERROR(IF(B88="","",INDEX('Customer Accounts'!$C$5:$C$104,MATCH(B88,'Customer Accounts'!$A$5:$A$104,0))),"Other")</f>
        <v/>
      </c>
      <c r="E88" s="45" t="n"/>
      <c r="F88" s="77" t="n"/>
      <c r="G88" s="77" t="n"/>
      <c r="H88" s="45" t="n"/>
      <c r="I88" s="45" t="n"/>
      <c r="J88" s="45" t="n"/>
      <c r="K88" s="45" t="n"/>
      <c r="L88" s="78" t="n"/>
      <c r="M88" s="78" t="n"/>
      <c r="N88" s="78" t="n"/>
      <c r="O88" s="76">
        <f>IFERROR(IF(E88="","",MAX(0,L88-M88-N88)),"")</f>
        <v/>
      </c>
      <c r="P88" s="44">
        <f>IFERROR(IF(OR(E88="",O88&lt;=0,G88=""),0,MAX(0,Dashboard!$B$3-G88)),0)</f>
        <v/>
      </c>
      <c r="Q88" s="40">
        <f>IFERROR(IF(E88="","",IF(O88&lt;=0,"Paid",IF(G88="","Missing Due Date",IF(G88&gt;=Dashboard!$B$3,"Current",IF(P88&lt;=30,"1-30",IF(P88&lt;=60,"31-60",IF(P88&lt;=90,"61-90","91+"))))))),"")</f>
        <v/>
      </c>
      <c r="R88" s="40">
        <f>IFERROR(IF(E88="","",IF(O88&lt;=0,"Paid",IF(G88="","Review",IF(G88&gt;=Dashboard!$B$3,"Open","Past Due")))),"")</f>
        <v/>
      </c>
      <c r="S88" s="45" t="n"/>
      <c r="T88" s="40">
        <f>IFERROR(IF(B88="","",INDEX('Customer Accounts'!$M$5:$M$104,MATCH(B88,'Customer Accounts'!$A$5:$A$104,0))),"Unassigned")</f>
        <v/>
      </c>
      <c r="U88" s="77" t="n"/>
      <c r="V88" s="77" t="n"/>
      <c r="W88" s="40">
        <f>IFERROR(IF(E88="","",IF(O88&lt;=0,"Closed",IF(OR(P88&gt;=Dashboard!$B$4,O88&gt;=Dashboard!$B$5,AND(V88&lt;Dashboard!$B$3,V88&lt;&gt;"")),"High",IF(P88&gt;0,"Medium","Normal")))),"")</f>
        <v/>
      </c>
      <c r="X88" s="45" t="n"/>
      <c r="Y88" s="77" t="n"/>
      <c r="Z88" s="45" t="n"/>
    </row>
    <row r="89">
      <c r="A89" s="45" t="n"/>
      <c r="B89" s="45" t="n"/>
      <c r="C89" s="40">
        <f>IFERROR(IF(B89="","",INDEX('Customer Accounts'!$B$5:$B$104,MATCH(B89,'Customer Accounts'!$A$5:$A$104,0))),"Account Not Found")</f>
        <v/>
      </c>
      <c r="D89" s="40">
        <f>IFERROR(IF(B89="","",INDEX('Customer Accounts'!$C$5:$C$104,MATCH(B89,'Customer Accounts'!$A$5:$A$104,0))),"Other")</f>
        <v/>
      </c>
      <c r="E89" s="45" t="n"/>
      <c r="F89" s="77" t="n"/>
      <c r="G89" s="77" t="n"/>
      <c r="H89" s="45" t="n"/>
      <c r="I89" s="45" t="n"/>
      <c r="J89" s="45" t="n"/>
      <c r="K89" s="45" t="n"/>
      <c r="L89" s="78" t="n"/>
      <c r="M89" s="78" t="n"/>
      <c r="N89" s="78" t="n"/>
      <c r="O89" s="76">
        <f>IFERROR(IF(E89="","",MAX(0,L89-M89-N89)),"")</f>
        <v/>
      </c>
      <c r="P89" s="44">
        <f>IFERROR(IF(OR(E89="",O89&lt;=0,G89=""),0,MAX(0,Dashboard!$B$3-G89)),0)</f>
        <v/>
      </c>
      <c r="Q89" s="40">
        <f>IFERROR(IF(E89="","",IF(O89&lt;=0,"Paid",IF(G89="","Missing Due Date",IF(G89&gt;=Dashboard!$B$3,"Current",IF(P89&lt;=30,"1-30",IF(P89&lt;=60,"31-60",IF(P89&lt;=90,"61-90","91+"))))))),"")</f>
        <v/>
      </c>
      <c r="R89" s="40">
        <f>IFERROR(IF(E89="","",IF(O89&lt;=0,"Paid",IF(G89="","Review",IF(G89&gt;=Dashboard!$B$3,"Open","Past Due")))),"")</f>
        <v/>
      </c>
      <c r="S89" s="45" t="n"/>
      <c r="T89" s="40">
        <f>IFERROR(IF(B89="","",INDEX('Customer Accounts'!$M$5:$M$104,MATCH(B89,'Customer Accounts'!$A$5:$A$104,0))),"Unassigned")</f>
        <v/>
      </c>
      <c r="U89" s="77" t="n"/>
      <c r="V89" s="77" t="n"/>
      <c r="W89" s="40">
        <f>IFERROR(IF(E89="","",IF(O89&lt;=0,"Closed",IF(OR(P89&gt;=Dashboard!$B$4,O89&gt;=Dashboard!$B$5,AND(V89&lt;Dashboard!$B$3,V89&lt;&gt;"")),"High",IF(P89&gt;0,"Medium","Normal")))),"")</f>
        <v/>
      </c>
      <c r="X89" s="45" t="n"/>
      <c r="Y89" s="77" t="n"/>
      <c r="Z89" s="45" t="n"/>
    </row>
    <row r="90">
      <c r="A90" s="45" t="n"/>
      <c r="B90" s="45" t="n"/>
      <c r="C90" s="40">
        <f>IFERROR(IF(B90="","",INDEX('Customer Accounts'!$B$5:$B$104,MATCH(B90,'Customer Accounts'!$A$5:$A$104,0))),"Account Not Found")</f>
        <v/>
      </c>
      <c r="D90" s="40">
        <f>IFERROR(IF(B90="","",INDEX('Customer Accounts'!$C$5:$C$104,MATCH(B90,'Customer Accounts'!$A$5:$A$104,0))),"Other")</f>
        <v/>
      </c>
      <c r="E90" s="45" t="n"/>
      <c r="F90" s="77" t="n"/>
      <c r="G90" s="77" t="n"/>
      <c r="H90" s="45" t="n"/>
      <c r="I90" s="45" t="n"/>
      <c r="J90" s="45" t="n"/>
      <c r="K90" s="45" t="n"/>
      <c r="L90" s="78" t="n"/>
      <c r="M90" s="78" t="n"/>
      <c r="N90" s="78" t="n"/>
      <c r="O90" s="76">
        <f>IFERROR(IF(E90="","",MAX(0,L90-M90-N90)),"")</f>
        <v/>
      </c>
      <c r="P90" s="44">
        <f>IFERROR(IF(OR(E90="",O90&lt;=0,G90=""),0,MAX(0,Dashboard!$B$3-G90)),0)</f>
        <v/>
      </c>
      <c r="Q90" s="40">
        <f>IFERROR(IF(E90="","",IF(O90&lt;=0,"Paid",IF(G90="","Missing Due Date",IF(G90&gt;=Dashboard!$B$3,"Current",IF(P90&lt;=30,"1-30",IF(P90&lt;=60,"31-60",IF(P90&lt;=90,"61-90","91+"))))))),"")</f>
        <v/>
      </c>
      <c r="R90" s="40">
        <f>IFERROR(IF(E90="","",IF(O90&lt;=0,"Paid",IF(G90="","Review",IF(G90&gt;=Dashboard!$B$3,"Open","Past Due")))),"")</f>
        <v/>
      </c>
      <c r="S90" s="45" t="n"/>
      <c r="T90" s="40">
        <f>IFERROR(IF(B90="","",INDEX('Customer Accounts'!$M$5:$M$104,MATCH(B90,'Customer Accounts'!$A$5:$A$104,0))),"Unassigned")</f>
        <v/>
      </c>
      <c r="U90" s="77" t="n"/>
      <c r="V90" s="77" t="n"/>
      <c r="W90" s="40">
        <f>IFERROR(IF(E90="","",IF(O90&lt;=0,"Closed",IF(OR(P90&gt;=Dashboard!$B$4,O90&gt;=Dashboard!$B$5,AND(V90&lt;Dashboard!$B$3,V90&lt;&gt;"")),"High",IF(P90&gt;0,"Medium","Normal")))),"")</f>
        <v/>
      </c>
      <c r="X90" s="45" t="n"/>
      <c r="Y90" s="77" t="n"/>
      <c r="Z90" s="45" t="n"/>
    </row>
    <row r="91">
      <c r="A91" s="45" t="n"/>
      <c r="B91" s="45" t="n"/>
      <c r="C91" s="40">
        <f>IFERROR(IF(B91="","",INDEX('Customer Accounts'!$B$5:$B$104,MATCH(B91,'Customer Accounts'!$A$5:$A$104,0))),"Account Not Found")</f>
        <v/>
      </c>
      <c r="D91" s="40">
        <f>IFERROR(IF(B91="","",INDEX('Customer Accounts'!$C$5:$C$104,MATCH(B91,'Customer Accounts'!$A$5:$A$104,0))),"Other")</f>
        <v/>
      </c>
      <c r="E91" s="45" t="n"/>
      <c r="F91" s="77" t="n"/>
      <c r="G91" s="77" t="n"/>
      <c r="H91" s="45" t="n"/>
      <c r="I91" s="45" t="n"/>
      <c r="J91" s="45" t="n"/>
      <c r="K91" s="45" t="n"/>
      <c r="L91" s="78" t="n"/>
      <c r="M91" s="78" t="n"/>
      <c r="N91" s="78" t="n"/>
      <c r="O91" s="76">
        <f>IFERROR(IF(E91="","",MAX(0,L91-M91-N91)),"")</f>
        <v/>
      </c>
      <c r="P91" s="44">
        <f>IFERROR(IF(OR(E91="",O91&lt;=0,G91=""),0,MAX(0,Dashboard!$B$3-G91)),0)</f>
        <v/>
      </c>
      <c r="Q91" s="40">
        <f>IFERROR(IF(E91="","",IF(O91&lt;=0,"Paid",IF(G91="","Missing Due Date",IF(G91&gt;=Dashboard!$B$3,"Current",IF(P91&lt;=30,"1-30",IF(P91&lt;=60,"31-60",IF(P91&lt;=90,"61-90","91+"))))))),"")</f>
        <v/>
      </c>
      <c r="R91" s="40">
        <f>IFERROR(IF(E91="","",IF(O91&lt;=0,"Paid",IF(G91="","Review",IF(G91&gt;=Dashboard!$B$3,"Open","Past Due")))),"")</f>
        <v/>
      </c>
      <c r="S91" s="45" t="n"/>
      <c r="T91" s="40">
        <f>IFERROR(IF(B91="","",INDEX('Customer Accounts'!$M$5:$M$104,MATCH(B91,'Customer Accounts'!$A$5:$A$104,0))),"Unassigned")</f>
        <v/>
      </c>
      <c r="U91" s="77" t="n"/>
      <c r="V91" s="77" t="n"/>
      <c r="W91" s="40">
        <f>IFERROR(IF(E91="","",IF(O91&lt;=0,"Closed",IF(OR(P91&gt;=Dashboard!$B$4,O91&gt;=Dashboard!$B$5,AND(V91&lt;Dashboard!$B$3,V91&lt;&gt;"")),"High",IF(P91&gt;0,"Medium","Normal")))),"")</f>
        <v/>
      </c>
      <c r="X91" s="45" t="n"/>
      <c r="Y91" s="77" t="n"/>
      <c r="Z91" s="45" t="n"/>
    </row>
    <row r="92">
      <c r="A92" s="45" t="n"/>
      <c r="B92" s="45" t="n"/>
      <c r="C92" s="40">
        <f>IFERROR(IF(B92="","",INDEX('Customer Accounts'!$B$5:$B$104,MATCH(B92,'Customer Accounts'!$A$5:$A$104,0))),"Account Not Found")</f>
        <v/>
      </c>
      <c r="D92" s="40">
        <f>IFERROR(IF(B92="","",INDEX('Customer Accounts'!$C$5:$C$104,MATCH(B92,'Customer Accounts'!$A$5:$A$104,0))),"Other")</f>
        <v/>
      </c>
      <c r="E92" s="45" t="n"/>
      <c r="F92" s="77" t="n"/>
      <c r="G92" s="77" t="n"/>
      <c r="H92" s="45" t="n"/>
      <c r="I92" s="45" t="n"/>
      <c r="J92" s="45" t="n"/>
      <c r="K92" s="45" t="n"/>
      <c r="L92" s="78" t="n"/>
      <c r="M92" s="78" t="n"/>
      <c r="N92" s="78" t="n"/>
      <c r="O92" s="76">
        <f>IFERROR(IF(E92="","",MAX(0,L92-M92-N92)),"")</f>
        <v/>
      </c>
      <c r="P92" s="44">
        <f>IFERROR(IF(OR(E92="",O92&lt;=0,G92=""),0,MAX(0,Dashboard!$B$3-G92)),0)</f>
        <v/>
      </c>
      <c r="Q92" s="40">
        <f>IFERROR(IF(E92="","",IF(O92&lt;=0,"Paid",IF(G92="","Missing Due Date",IF(G92&gt;=Dashboard!$B$3,"Current",IF(P92&lt;=30,"1-30",IF(P92&lt;=60,"31-60",IF(P92&lt;=90,"61-90","91+"))))))),"")</f>
        <v/>
      </c>
      <c r="R92" s="40">
        <f>IFERROR(IF(E92="","",IF(O92&lt;=0,"Paid",IF(G92="","Review",IF(G92&gt;=Dashboard!$B$3,"Open","Past Due")))),"")</f>
        <v/>
      </c>
      <c r="S92" s="45" t="n"/>
      <c r="T92" s="40">
        <f>IFERROR(IF(B92="","",INDEX('Customer Accounts'!$M$5:$M$104,MATCH(B92,'Customer Accounts'!$A$5:$A$104,0))),"Unassigned")</f>
        <v/>
      </c>
      <c r="U92" s="77" t="n"/>
      <c r="V92" s="77" t="n"/>
      <c r="W92" s="40">
        <f>IFERROR(IF(E92="","",IF(O92&lt;=0,"Closed",IF(OR(P92&gt;=Dashboard!$B$4,O92&gt;=Dashboard!$B$5,AND(V92&lt;Dashboard!$B$3,V92&lt;&gt;"")),"High",IF(P92&gt;0,"Medium","Normal")))),"")</f>
        <v/>
      </c>
      <c r="X92" s="45" t="n"/>
      <c r="Y92" s="77" t="n"/>
      <c r="Z92" s="45" t="n"/>
    </row>
    <row r="93">
      <c r="A93" s="45" t="n"/>
      <c r="B93" s="45" t="n"/>
      <c r="C93" s="40">
        <f>IFERROR(IF(B93="","",INDEX('Customer Accounts'!$B$5:$B$104,MATCH(B93,'Customer Accounts'!$A$5:$A$104,0))),"Account Not Found")</f>
        <v/>
      </c>
      <c r="D93" s="40">
        <f>IFERROR(IF(B93="","",INDEX('Customer Accounts'!$C$5:$C$104,MATCH(B93,'Customer Accounts'!$A$5:$A$104,0))),"Other")</f>
        <v/>
      </c>
      <c r="E93" s="45" t="n"/>
      <c r="F93" s="77" t="n"/>
      <c r="G93" s="77" t="n"/>
      <c r="H93" s="45" t="n"/>
      <c r="I93" s="45" t="n"/>
      <c r="J93" s="45" t="n"/>
      <c r="K93" s="45" t="n"/>
      <c r="L93" s="78" t="n"/>
      <c r="M93" s="78" t="n"/>
      <c r="N93" s="78" t="n"/>
      <c r="O93" s="76">
        <f>IFERROR(IF(E93="","",MAX(0,L93-M93-N93)),"")</f>
        <v/>
      </c>
      <c r="P93" s="44">
        <f>IFERROR(IF(OR(E93="",O93&lt;=0,G93=""),0,MAX(0,Dashboard!$B$3-G93)),0)</f>
        <v/>
      </c>
      <c r="Q93" s="40">
        <f>IFERROR(IF(E93="","",IF(O93&lt;=0,"Paid",IF(G93="","Missing Due Date",IF(G93&gt;=Dashboard!$B$3,"Current",IF(P93&lt;=30,"1-30",IF(P93&lt;=60,"31-60",IF(P93&lt;=90,"61-90","91+"))))))),"")</f>
        <v/>
      </c>
      <c r="R93" s="40">
        <f>IFERROR(IF(E93="","",IF(O93&lt;=0,"Paid",IF(G93="","Review",IF(G93&gt;=Dashboard!$B$3,"Open","Past Due")))),"")</f>
        <v/>
      </c>
      <c r="S93" s="45" t="n"/>
      <c r="T93" s="40">
        <f>IFERROR(IF(B93="","",INDEX('Customer Accounts'!$M$5:$M$104,MATCH(B93,'Customer Accounts'!$A$5:$A$104,0))),"Unassigned")</f>
        <v/>
      </c>
      <c r="U93" s="77" t="n"/>
      <c r="V93" s="77" t="n"/>
      <c r="W93" s="40">
        <f>IFERROR(IF(E93="","",IF(O93&lt;=0,"Closed",IF(OR(P93&gt;=Dashboard!$B$4,O93&gt;=Dashboard!$B$5,AND(V93&lt;Dashboard!$B$3,V93&lt;&gt;"")),"High",IF(P93&gt;0,"Medium","Normal")))),"")</f>
        <v/>
      </c>
      <c r="X93" s="45" t="n"/>
      <c r="Y93" s="77" t="n"/>
      <c r="Z93" s="45" t="n"/>
    </row>
    <row r="94">
      <c r="A94" s="45" t="n"/>
      <c r="B94" s="45" t="n"/>
      <c r="C94" s="40">
        <f>IFERROR(IF(B94="","",INDEX('Customer Accounts'!$B$5:$B$104,MATCH(B94,'Customer Accounts'!$A$5:$A$104,0))),"Account Not Found")</f>
        <v/>
      </c>
      <c r="D94" s="40">
        <f>IFERROR(IF(B94="","",INDEX('Customer Accounts'!$C$5:$C$104,MATCH(B94,'Customer Accounts'!$A$5:$A$104,0))),"Other")</f>
        <v/>
      </c>
      <c r="E94" s="45" t="n"/>
      <c r="F94" s="77" t="n"/>
      <c r="G94" s="77" t="n"/>
      <c r="H94" s="45" t="n"/>
      <c r="I94" s="45" t="n"/>
      <c r="J94" s="45" t="n"/>
      <c r="K94" s="45" t="n"/>
      <c r="L94" s="78" t="n"/>
      <c r="M94" s="78" t="n"/>
      <c r="N94" s="78" t="n"/>
      <c r="O94" s="76">
        <f>IFERROR(IF(E94="","",MAX(0,L94-M94-N94)),"")</f>
        <v/>
      </c>
      <c r="P94" s="44">
        <f>IFERROR(IF(OR(E94="",O94&lt;=0,G94=""),0,MAX(0,Dashboard!$B$3-G94)),0)</f>
        <v/>
      </c>
      <c r="Q94" s="40">
        <f>IFERROR(IF(E94="","",IF(O94&lt;=0,"Paid",IF(G94="","Missing Due Date",IF(G94&gt;=Dashboard!$B$3,"Current",IF(P94&lt;=30,"1-30",IF(P94&lt;=60,"31-60",IF(P94&lt;=90,"61-90","91+"))))))),"")</f>
        <v/>
      </c>
      <c r="R94" s="40">
        <f>IFERROR(IF(E94="","",IF(O94&lt;=0,"Paid",IF(G94="","Review",IF(G94&gt;=Dashboard!$B$3,"Open","Past Due")))),"")</f>
        <v/>
      </c>
      <c r="S94" s="45" t="n"/>
      <c r="T94" s="40">
        <f>IFERROR(IF(B94="","",INDEX('Customer Accounts'!$M$5:$M$104,MATCH(B94,'Customer Accounts'!$A$5:$A$104,0))),"Unassigned")</f>
        <v/>
      </c>
      <c r="U94" s="77" t="n"/>
      <c r="V94" s="77" t="n"/>
      <c r="W94" s="40">
        <f>IFERROR(IF(E94="","",IF(O94&lt;=0,"Closed",IF(OR(P94&gt;=Dashboard!$B$4,O94&gt;=Dashboard!$B$5,AND(V94&lt;Dashboard!$B$3,V94&lt;&gt;"")),"High",IF(P94&gt;0,"Medium","Normal")))),"")</f>
        <v/>
      </c>
      <c r="X94" s="45" t="n"/>
      <c r="Y94" s="77" t="n"/>
      <c r="Z94" s="45" t="n"/>
    </row>
    <row r="95">
      <c r="A95" s="45" t="n"/>
      <c r="B95" s="45" t="n"/>
      <c r="C95" s="40">
        <f>IFERROR(IF(B95="","",INDEX('Customer Accounts'!$B$5:$B$104,MATCH(B95,'Customer Accounts'!$A$5:$A$104,0))),"Account Not Found")</f>
        <v/>
      </c>
      <c r="D95" s="40">
        <f>IFERROR(IF(B95="","",INDEX('Customer Accounts'!$C$5:$C$104,MATCH(B95,'Customer Accounts'!$A$5:$A$104,0))),"Other")</f>
        <v/>
      </c>
      <c r="E95" s="45" t="n"/>
      <c r="F95" s="77" t="n"/>
      <c r="G95" s="77" t="n"/>
      <c r="H95" s="45" t="n"/>
      <c r="I95" s="45" t="n"/>
      <c r="J95" s="45" t="n"/>
      <c r="K95" s="45" t="n"/>
      <c r="L95" s="78" t="n"/>
      <c r="M95" s="78" t="n"/>
      <c r="N95" s="78" t="n"/>
      <c r="O95" s="76">
        <f>IFERROR(IF(E95="","",MAX(0,L95-M95-N95)),"")</f>
        <v/>
      </c>
      <c r="P95" s="44">
        <f>IFERROR(IF(OR(E95="",O95&lt;=0,G95=""),0,MAX(0,Dashboard!$B$3-G95)),0)</f>
        <v/>
      </c>
      <c r="Q95" s="40">
        <f>IFERROR(IF(E95="","",IF(O95&lt;=0,"Paid",IF(G95="","Missing Due Date",IF(G95&gt;=Dashboard!$B$3,"Current",IF(P95&lt;=30,"1-30",IF(P95&lt;=60,"31-60",IF(P95&lt;=90,"61-90","91+"))))))),"")</f>
        <v/>
      </c>
      <c r="R95" s="40">
        <f>IFERROR(IF(E95="","",IF(O95&lt;=0,"Paid",IF(G95="","Review",IF(G95&gt;=Dashboard!$B$3,"Open","Past Due")))),"")</f>
        <v/>
      </c>
      <c r="S95" s="45" t="n"/>
      <c r="T95" s="40">
        <f>IFERROR(IF(B95="","",INDEX('Customer Accounts'!$M$5:$M$104,MATCH(B95,'Customer Accounts'!$A$5:$A$104,0))),"Unassigned")</f>
        <v/>
      </c>
      <c r="U95" s="77" t="n"/>
      <c r="V95" s="77" t="n"/>
      <c r="W95" s="40">
        <f>IFERROR(IF(E95="","",IF(O95&lt;=0,"Closed",IF(OR(P95&gt;=Dashboard!$B$4,O95&gt;=Dashboard!$B$5,AND(V95&lt;Dashboard!$B$3,V95&lt;&gt;"")),"High",IF(P95&gt;0,"Medium","Normal")))),"")</f>
        <v/>
      </c>
      <c r="X95" s="45" t="n"/>
      <c r="Y95" s="77" t="n"/>
      <c r="Z95" s="45" t="n"/>
    </row>
    <row r="96">
      <c r="A96" s="45" t="n"/>
      <c r="B96" s="45" t="n"/>
      <c r="C96" s="40">
        <f>IFERROR(IF(B96="","",INDEX('Customer Accounts'!$B$5:$B$104,MATCH(B96,'Customer Accounts'!$A$5:$A$104,0))),"Account Not Found")</f>
        <v/>
      </c>
      <c r="D96" s="40">
        <f>IFERROR(IF(B96="","",INDEX('Customer Accounts'!$C$5:$C$104,MATCH(B96,'Customer Accounts'!$A$5:$A$104,0))),"Other")</f>
        <v/>
      </c>
      <c r="E96" s="45" t="n"/>
      <c r="F96" s="77" t="n"/>
      <c r="G96" s="77" t="n"/>
      <c r="H96" s="45" t="n"/>
      <c r="I96" s="45" t="n"/>
      <c r="J96" s="45" t="n"/>
      <c r="K96" s="45" t="n"/>
      <c r="L96" s="78" t="n"/>
      <c r="M96" s="78" t="n"/>
      <c r="N96" s="78" t="n"/>
      <c r="O96" s="76">
        <f>IFERROR(IF(E96="","",MAX(0,L96-M96-N96)),"")</f>
        <v/>
      </c>
      <c r="P96" s="44">
        <f>IFERROR(IF(OR(E96="",O96&lt;=0,G96=""),0,MAX(0,Dashboard!$B$3-G96)),0)</f>
        <v/>
      </c>
      <c r="Q96" s="40">
        <f>IFERROR(IF(E96="","",IF(O96&lt;=0,"Paid",IF(G96="","Missing Due Date",IF(G96&gt;=Dashboard!$B$3,"Current",IF(P96&lt;=30,"1-30",IF(P96&lt;=60,"31-60",IF(P96&lt;=90,"61-90","91+"))))))),"")</f>
        <v/>
      </c>
      <c r="R96" s="40">
        <f>IFERROR(IF(E96="","",IF(O96&lt;=0,"Paid",IF(G96="","Review",IF(G96&gt;=Dashboard!$B$3,"Open","Past Due")))),"")</f>
        <v/>
      </c>
      <c r="S96" s="45" t="n"/>
      <c r="T96" s="40">
        <f>IFERROR(IF(B96="","",INDEX('Customer Accounts'!$M$5:$M$104,MATCH(B96,'Customer Accounts'!$A$5:$A$104,0))),"Unassigned")</f>
        <v/>
      </c>
      <c r="U96" s="77" t="n"/>
      <c r="V96" s="77" t="n"/>
      <c r="W96" s="40">
        <f>IFERROR(IF(E96="","",IF(O96&lt;=0,"Closed",IF(OR(P96&gt;=Dashboard!$B$4,O96&gt;=Dashboard!$B$5,AND(V96&lt;Dashboard!$B$3,V96&lt;&gt;"")),"High",IF(P96&gt;0,"Medium","Normal")))),"")</f>
        <v/>
      </c>
      <c r="X96" s="45" t="n"/>
      <c r="Y96" s="77" t="n"/>
      <c r="Z96" s="45" t="n"/>
    </row>
    <row r="97">
      <c r="A97" s="45" t="n"/>
      <c r="B97" s="45" t="n"/>
      <c r="C97" s="40">
        <f>IFERROR(IF(B97="","",INDEX('Customer Accounts'!$B$5:$B$104,MATCH(B97,'Customer Accounts'!$A$5:$A$104,0))),"Account Not Found")</f>
        <v/>
      </c>
      <c r="D97" s="40">
        <f>IFERROR(IF(B97="","",INDEX('Customer Accounts'!$C$5:$C$104,MATCH(B97,'Customer Accounts'!$A$5:$A$104,0))),"Other")</f>
        <v/>
      </c>
      <c r="E97" s="45" t="n"/>
      <c r="F97" s="77" t="n"/>
      <c r="G97" s="77" t="n"/>
      <c r="H97" s="45" t="n"/>
      <c r="I97" s="45" t="n"/>
      <c r="J97" s="45" t="n"/>
      <c r="K97" s="45" t="n"/>
      <c r="L97" s="78" t="n"/>
      <c r="M97" s="78" t="n"/>
      <c r="N97" s="78" t="n"/>
      <c r="O97" s="76">
        <f>IFERROR(IF(E97="","",MAX(0,L97-M97-N97)),"")</f>
        <v/>
      </c>
      <c r="P97" s="44">
        <f>IFERROR(IF(OR(E97="",O97&lt;=0,G97=""),0,MAX(0,Dashboard!$B$3-G97)),0)</f>
        <v/>
      </c>
      <c r="Q97" s="40">
        <f>IFERROR(IF(E97="","",IF(O97&lt;=0,"Paid",IF(G97="","Missing Due Date",IF(G97&gt;=Dashboard!$B$3,"Current",IF(P97&lt;=30,"1-30",IF(P97&lt;=60,"31-60",IF(P97&lt;=90,"61-90","91+"))))))),"")</f>
        <v/>
      </c>
      <c r="R97" s="40">
        <f>IFERROR(IF(E97="","",IF(O97&lt;=0,"Paid",IF(G97="","Review",IF(G97&gt;=Dashboard!$B$3,"Open","Past Due")))),"")</f>
        <v/>
      </c>
      <c r="S97" s="45" t="n"/>
      <c r="T97" s="40">
        <f>IFERROR(IF(B97="","",INDEX('Customer Accounts'!$M$5:$M$104,MATCH(B97,'Customer Accounts'!$A$5:$A$104,0))),"Unassigned")</f>
        <v/>
      </c>
      <c r="U97" s="77" t="n"/>
      <c r="V97" s="77" t="n"/>
      <c r="W97" s="40">
        <f>IFERROR(IF(E97="","",IF(O97&lt;=0,"Closed",IF(OR(P97&gt;=Dashboard!$B$4,O97&gt;=Dashboard!$B$5,AND(V97&lt;Dashboard!$B$3,V97&lt;&gt;"")),"High",IF(P97&gt;0,"Medium","Normal")))),"")</f>
        <v/>
      </c>
      <c r="X97" s="45" t="n"/>
      <c r="Y97" s="77" t="n"/>
      <c r="Z97" s="45" t="n"/>
    </row>
    <row r="98">
      <c r="A98" s="45" t="n"/>
      <c r="B98" s="45" t="n"/>
      <c r="C98" s="40">
        <f>IFERROR(IF(B98="","",INDEX('Customer Accounts'!$B$5:$B$104,MATCH(B98,'Customer Accounts'!$A$5:$A$104,0))),"Account Not Found")</f>
        <v/>
      </c>
      <c r="D98" s="40">
        <f>IFERROR(IF(B98="","",INDEX('Customer Accounts'!$C$5:$C$104,MATCH(B98,'Customer Accounts'!$A$5:$A$104,0))),"Other")</f>
        <v/>
      </c>
      <c r="E98" s="45" t="n"/>
      <c r="F98" s="77" t="n"/>
      <c r="G98" s="77" t="n"/>
      <c r="H98" s="45" t="n"/>
      <c r="I98" s="45" t="n"/>
      <c r="J98" s="45" t="n"/>
      <c r="K98" s="45" t="n"/>
      <c r="L98" s="78" t="n"/>
      <c r="M98" s="78" t="n"/>
      <c r="N98" s="78" t="n"/>
      <c r="O98" s="76">
        <f>IFERROR(IF(E98="","",MAX(0,L98-M98-N98)),"")</f>
        <v/>
      </c>
      <c r="P98" s="44">
        <f>IFERROR(IF(OR(E98="",O98&lt;=0,G98=""),0,MAX(0,Dashboard!$B$3-G98)),0)</f>
        <v/>
      </c>
      <c r="Q98" s="40">
        <f>IFERROR(IF(E98="","",IF(O98&lt;=0,"Paid",IF(G98="","Missing Due Date",IF(G98&gt;=Dashboard!$B$3,"Current",IF(P98&lt;=30,"1-30",IF(P98&lt;=60,"31-60",IF(P98&lt;=90,"61-90","91+"))))))),"")</f>
        <v/>
      </c>
      <c r="R98" s="40">
        <f>IFERROR(IF(E98="","",IF(O98&lt;=0,"Paid",IF(G98="","Review",IF(G98&gt;=Dashboard!$B$3,"Open","Past Due")))),"")</f>
        <v/>
      </c>
      <c r="S98" s="45" t="n"/>
      <c r="T98" s="40">
        <f>IFERROR(IF(B98="","",INDEX('Customer Accounts'!$M$5:$M$104,MATCH(B98,'Customer Accounts'!$A$5:$A$104,0))),"Unassigned")</f>
        <v/>
      </c>
      <c r="U98" s="77" t="n"/>
      <c r="V98" s="77" t="n"/>
      <c r="W98" s="40">
        <f>IFERROR(IF(E98="","",IF(O98&lt;=0,"Closed",IF(OR(P98&gt;=Dashboard!$B$4,O98&gt;=Dashboard!$B$5,AND(V98&lt;Dashboard!$B$3,V98&lt;&gt;"")),"High",IF(P98&gt;0,"Medium","Normal")))),"")</f>
        <v/>
      </c>
      <c r="X98" s="45" t="n"/>
      <c r="Y98" s="77" t="n"/>
      <c r="Z98" s="45" t="n"/>
    </row>
    <row r="99">
      <c r="A99" s="45" t="n"/>
      <c r="B99" s="45" t="n"/>
      <c r="C99" s="40">
        <f>IFERROR(IF(B99="","",INDEX('Customer Accounts'!$B$5:$B$104,MATCH(B99,'Customer Accounts'!$A$5:$A$104,0))),"Account Not Found")</f>
        <v/>
      </c>
      <c r="D99" s="40">
        <f>IFERROR(IF(B99="","",INDEX('Customer Accounts'!$C$5:$C$104,MATCH(B99,'Customer Accounts'!$A$5:$A$104,0))),"Other")</f>
        <v/>
      </c>
      <c r="E99" s="45" t="n"/>
      <c r="F99" s="77" t="n"/>
      <c r="G99" s="77" t="n"/>
      <c r="H99" s="45" t="n"/>
      <c r="I99" s="45" t="n"/>
      <c r="J99" s="45" t="n"/>
      <c r="K99" s="45" t="n"/>
      <c r="L99" s="78" t="n"/>
      <c r="M99" s="78" t="n"/>
      <c r="N99" s="78" t="n"/>
      <c r="O99" s="76">
        <f>IFERROR(IF(E99="","",MAX(0,L99-M99-N99)),"")</f>
        <v/>
      </c>
      <c r="P99" s="44">
        <f>IFERROR(IF(OR(E99="",O99&lt;=0,G99=""),0,MAX(0,Dashboard!$B$3-G99)),0)</f>
        <v/>
      </c>
      <c r="Q99" s="40">
        <f>IFERROR(IF(E99="","",IF(O99&lt;=0,"Paid",IF(G99="","Missing Due Date",IF(G99&gt;=Dashboard!$B$3,"Current",IF(P99&lt;=30,"1-30",IF(P99&lt;=60,"31-60",IF(P99&lt;=90,"61-90","91+"))))))),"")</f>
        <v/>
      </c>
      <c r="R99" s="40">
        <f>IFERROR(IF(E99="","",IF(O99&lt;=0,"Paid",IF(G99="","Review",IF(G99&gt;=Dashboard!$B$3,"Open","Past Due")))),"")</f>
        <v/>
      </c>
      <c r="S99" s="45" t="n"/>
      <c r="T99" s="40">
        <f>IFERROR(IF(B99="","",INDEX('Customer Accounts'!$M$5:$M$104,MATCH(B99,'Customer Accounts'!$A$5:$A$104,0))),"Unassigned")</f>
        <v/>
      </c>
      <c r="U99" s="77" t="n"/>
      <c r="V99" s="77" t="n"/>
      <c r="W99" s="40">
        <f>IFERROR(IF(E99="","",IF(O99&lt;=0,"Closed",IF(OR(P99&gt;=Dashboard!$B$4,O99&gt;=Dashboard!$B$5,AND(V99&lt;Dashboard!$B$3,V99&lt;&gt;"")),"High",IF(P99&gt;0,"Medium","Normal")))),"")</f>
        <v/>
      </c>
      <c r="X99" s="45" t="n"/>
      <c r="Y99" s="77" t="n"/>
      <c r="Z99" s="45" t="n"/>
    </row>
    <row r="100">
      <c r="A100" s="45" t="n"/>
      <c r="B100" s="45" t="n"/>
      <c r="C100" s="40">
        <f>IFERROR(IF(B100="","",INDEX('Customer Accounts'!$B$5:$B$104,MATCH(B100,'Customer Accounts'!$A$5:$A$104,0))),"Account Not Found")</f>
        <v/>
      </c>
      <c r="D100" s="40">
        <f>IFERROR(IF(B100="","",INDEX('Customer Accounts'!$C$5:$C$104,MATCH(B100,'Customer Accounts'!$A$5:$A$104,0))),"Other")</f>
        <v/>
      </c>
      <c r="E100" s="45" t="n"/>
      <c r="F100" s="77" t="n"/>
      <c r="G100" s="77" t="n"/>
      <c r="H100" s="45" t="n"/>
      <c r="I100" s="45" t="n"/>
      <c r="J100" s="45" t="n"/>
      <c r="K100" s="45" t="n"/>
      <c r="L100" s="78" t="n"/>
      <c r="M100" s="78" t="n"/>
      <c r="N100" s="78" t="n"/>
      <c r="O100" s="76">
        <f>IFERROR(IF(E100="","",MAX(0,L100-M100-N100)),"")</f>
        <v/>
      </c>
      <c r="P100" s="44">
        <f>IFERROR(IF(OR(E100="",O100&lt;=0,G100=""),0,MAX(0,Dashboard!$B$3-G100)),0)</f>
        <v/>
      </c>
      <c r="Q100" s="40">
        <f>IFERROR(IF(E100="","",IF(O100&lt;=0,"Paid",IF(G100="","Missing Due Date",IF(G100&gt;=Dashboard!$B$3,"Current",IF(P100&lt;=30,"1-30",IF(P100&lt;=60,"31-60",IF(P100&lt;=90,"61-90","91+"))))))),"")</f>
        <v/>
      </c>
      <c r="R100" s="40">
        <f>IFERROR(IF(E100="","",IF(O100&lt;=0,"Paid",IF(G100="","Review",IF(G100&gt;=Dashboard!$B$3,"Open","Past Due")))),"")</f>
        <v/>
      </c>
      <c r="S100" s="45" t="n"/>
      <c r="T100" s="40">
        <f>IFERROR(IF(B100="","",INDEX('Customer Accounts'!$M$5:$M$104,MATCH(B100,'Customer Accounts'!$A$5:$A$104,0))),"Unassigned")</f>
        <v/>
      </c>
      <c r="U100" s="77" t="n"/>
      <c r="V100" s="77" t="n"/>
      <c r="W100" s="40">
        <f>IFERROR(IF(E100="","",IF(O100&lt;=0,"Closed",IF(OR(P100&gt;=Dashboard!$B$4,O100&gt;=Dashboard!$B$5,AND(V100&lt;Dashboard!$B$3,V100&lt;&gt;"")),"High",IF(P100&gt;0,"Medium","Normal")))),"")</f>
        <v/>
      </c>
      <c r="X100" s="45" t="n"/>
      <c r="Y100" s="77" t="n"/>
      <c r="Z100" s="45" t="n"/>
    </row>
    <row r="101">
      <c r="A101" s="45" t="n"/>
      <c r="B101" s="45" t="n"/>
      <c r="C101" s="40">
        <f>IFERROR(IF(B101="","",INDEX('Customer Accounts'!$B$5:$B$104,MATCH(B101,'Customer Accounts'!$A$5:$A$104,0))),"Account Not Found")</f>
        <v/>
      </c>
      <c r="D101" s="40">
        <f>IFERROR(IF(B101="","",INDEX('Customer Accounts'!$C$5:$C$104,MATCH(B101,'Customer Accounts'!$A$5:$A$104,0))),"Other")</f>
        <v/>
      </c>
      <c r="E101" s="45" t="n"/>
      <c r="F101" s="77" t="n"/>
      <c r="G101" s="77" t="n"/>
      <c r="H101" s="45" t="n"/>
      <c r="I101" s="45" t="n"/>
      <c r="J101" s="45" t="n"/>
      <c r="K101" s="45" t="n"/>
      <c r="L101" s="78" t="n"/>
      <c r="M101" s="78" t="n"/>
      <c r="N101" s="78" t="n"/>
      <c r="O101" s="76">
        <f>IFERROR(IF(E101="","",MAX(0,L101-M101-N101)),"")</f>
        <v/>
      </c>
      <c r="P101" s="44">
        <f>IFERROR(IF(OR(E101="",O101&lt;=0,G101=""),0,MAX(0,Dashboard!$B$3-G101)),0)</f>
        <v/>
      </c>
      <c r="Q101" s="40">
        <f>IFERROR(IF(E101="","",IF(O101&lt;=0,"Paid",IF(G101="","Missing Due Date",IF(G101&gt;=Dashboard!$B$3,"Current",IF(P101&lt;=30,"1-30",IF(P101&lt;=60,"31-60",IF(P101&lt;=90,"61-90","91+"))))))),"")</f>
        <v/>
      </c>
      <c r="R101" s="40">
        <f>IFERROR(IF(E101="","",IF(O101&lt;=0,"Paid",IF(G101="","Review",IF(G101&gt;=Dashboard!$B$3,"Open","Past Due")))),"")</f>
        <v/>
      </c>
      <c r="S101" s="45" t="n"/>
      <c r="T101" s="40">
        <f>IFERROR(IF(B101="","",INDEX('Customer Accounts'!$M$5:$M$104,MATCH(B101,'Customer Accounts'!$A$5:$A$104,0))),"Unassigned")</f>
        <v/>
      </c>
      <c r="U101" s="77" t="n"/>
      <c r="V101" s="77" t="n"/>
      <c r="W101" s="40">
        <f>IFERROR(IF(E101="","",IF(O101&lt;=0,"Closed",IF(OR(P101&gt;=Dashboard!$B$4,O101&gt;=Dashboard!$B$5,AND(V101&lt;Dashboard!$B$3,V101&lt;&gt;"")),"High",IF(P101&gt;0,"Medium","Normal")))),"")</f>
        <v/>
      </c>
      <c r="X101" s="45" t="n"/>
      <c r="Y101" s="77" t="n"/>
      <c r="Z101" s="45" t="n"/>
    </row>
    <row r="102">
      <c r="A102" s="45" t="n"/>
      <c r="B102" s="45" t="n"/>
      <c r="C102" s="40">
        <f>IFERROR(IF(B102="","",INDEX('Customer Accounts'!$B$5:$B$104,MATCH(B102,'Customer Accounts'!$A$5:$A$104,0))),"Account Not Found")</f>
        <v/>
      </c>
      <c r="D102" s="40">
        <f>IFERROR(IF(B102="","",INDEX('Customer Accounts'!$C$5:$C$104,MATCH(B102,'Customer Accounts'!$A$5:$A$104,0))),"Other")</f>
        <v/>
      </c>
      <c r="E102" s="45" t="n"/>
      <c r="F102" s="77" t="n"/>
      <c r="G102" s="77" t="n"/>
      <c r="H102" s="45" t="n"/>
      <c r="I102" s="45" t="n"/>
      <c r="J102" s="45" t="n"/>
      <c r="K102" s="45" t="n"/>
      <c r="L102" s="78" t="n"/>
      <c r="M102" s="78" t="n"/>
      <c r="N102" s="78" t="n"/>
      <c r="O102" s="76">
        <f>IFERROR(IF(E102="","",MAX(0,L102-M102-N102)),"")</f>
        <v/>
      </c>
      <c r="P102" s="44">
        <f>IFERROR(IF(OR(E102="",O102&lt;=0,G102=""),0,MAX(0,Dashboard!$B$3-G102)),0)</f>
        <v/>
      </c>
      <c r="Q102" s="40">
        <f>IFERROR(IF(E102="","",IF(O102&lt;=0,"Paid",IF(G102="","Missing Due Date",IF(G102&gt;=Dashboard!$B$3,"Current",IF(P102&lt;=30,"1-30",IF(P102&lt;=60,"31-60",IF(P102&lt;=90,"61-90","91+"))))))),"")</f>
        <v/>
      </c>
      <c r="R102" s="40">
        <f>IFERROR(IF(E102="","",IF(O102&lt;=0,"Paid",IF(G102="","Review",IF(G102&gt;=Dashboard!$B$3,"Open","Past Due")))),"")</f>
        <v/>
      </c>
      <c r="S102" s="45" t="n"/>
      <c r="T102" s="40">
        <f>IFERROR(IF(B102="","",INDEX('Customer Accounts'!$M$5:$M$104,MATCH(B102,'Customer Accounts'!$A$5:$A$104,0))),"Unassigned")</f>
        <v/>
      </c>
      <c r="U102" s="77" t="n"/>
      <c r="V102" s="77" t="n"/>
      <c r="W102" s="40">
        <f>IFERROR(IF(E102="","",IF(O102&lt;=0,"Closed",IF(OR(P102&gt;=Dashboard!$B$4,O102&gt;=Dashboard!$B$5,AND(V102&lt;Dashboard!$B$3,V102&lt;&gt;"")),"High",IF(P102&gt;0,"Medium","Normal")))),"")</f>
        <v/>
      </c>
      <c r="X102" s="45" t="n"/>
      <c r="Y102" s="77" t="n"/>
      <c r="Z102" s="45" t="n"/>
    </row>
    <row r="103">
      <c r="A103" s="45" t="n"/>
      <c r="B103" s="45" t="n"/>
      <c r="C103" s="40">
        <f>IFERROR(IF(B103="","",INDEX('Customer Accounts'!$B$5:$B$104,MATCH(B103,'Customer Accounts'!$A$5:$A$104,0))),"Account Not Found")</f>
        <v/>
      </c>
      <c r="D103" s="40">
        <f>IFERROR(IF(B103="","",INDEX('Customer Accounts'!$C$5:$C$104,MATCH(B103,'Customer Accounts'!$A$5:$A$104,0))),"Other")</f>
        <v/>
      </c>
      <c r="E103" s="45" t="n"/>
      <c r="F103" s="77" t="n"/>
      <c r="G103" s="77" t="n"/>
      <c r="H103" s="45" t="n"/>
      <c r="I103" s="45" t="n"/>
      <c r="J103" s="45" t="n"/>
      <c r="K103" s="45" t="n"/>
      <c r="L103" s="78" t="n"/>
      <c r="M103" s="78" t="n"/>
      <c r="N103" s="78" t="n"/>
      <c r="O103" s="76">
        <f>IFERROR(IF(E103="","",MAX(0,L103-M103-N103)),"")</f>
        <v/>
      </c>
      <c r="P103" s="44">
        <f>IFERROR(IF(OR(E103="",O103&lt;=0,G103=""),0,MAX(0,Dashboard!$B$3-G103)),0)</f>
        <v/>
      </c>
      <c r="Q103" s="40">
        <f>IFERROR(IF(E103="","",IF(O103&lt;=0,"Paid",IF(G103="","Missing Due Date",IF(G103&gt;=Dashboard!$B$3,"Current",IF(P103&lt;=30,"1-30",IF(P103&lt;=60,"31-60",IF(P103&lt;=90,"61-90","91+"))))))),"")</f>
        <v/>
      </c>
      <c r="R103" s="40">
        <f>IFERROR(IF(E103="","",IF(O103&lt;=0,"Paid",IF(G103="","Review",IF(G103&gt;=Dashboard!$B$3,"Open","Past Due")))),"")</f>
        <v/>
      </c>
      <c r="S103" s="45" t="n"/>
      <c r="T103" s="40">
        <f>IFERROR(IF(B103="","",INDEX('Customer Accounts'!$M$5:$M$104,MATCH(B103,'Customer Accounts'!$A$5:$A$104,0))),"Unassigned")</f>
        <v/>
      </c>
      <c r="U103" s="77" t="n"/>
      <c r="V103" s="77" t="n"/>
      <c r="W103" s="40">
        <f>IFERROR(IF(E103="","",IF(O103&lt;=0,"Closed",IF(OR(P103&gt;=Dashboard!$B$4,O103&gt;=Dashboard!$B$5,AND(V103&lt;Dashboard!$B$3,V103&lt;&gt;"")),"High",IF(P103&gt;0,"Medium","Normal")))),"")</f>
        <v/>
      </c>
      <c r="X103" s="45" t="n"/>
      <c r="Y103" s="77" t="n"/>
      <c r="Z103" s="45" t="n"/>
    </row>
    <row r="104">
      <c r="A104" s="45" t="n"/>
      <c r="B104" s="45" t="n"/>
      <c r="C104" s="40">
        <f>IFERROR(IF(B104="","",INDEX('Customer Accounts'!$B$5:$B$104,MATCH(B104,'Customer Accounts'!$A$5:$A$104,0))),"Account Not Found")</f>
        <v/>
      </c>
      <c r="D104" s="40">
        <f>IFERROR(IF(B104="","",INDEX('Customer Accounts'!$C$5:$C$104,MATCH(B104,'Customer Accounts'!$A$5:$A$104,0))),"Other")</f>
        <v/>
      </c>
      <c r="E104" s="45" t="n"/>
      <c r="F104" s="77" t="n"/>
      <c r="G104" s="77" t="n"/>
      <c r="H104" s="45" t="n"/>
      <c r="I104" s="45" t="n"/>
      <c r="J104" s="45" t="n"/>
      <c r="K104" s="45" t="n"/>
      <c r="L104" s="78" t="n"/>
      <c r="M104" s="78" t="n"/>
      <c r="N104" s="78" t="n"/>
      <c r="O104" s="76">
        <f>IFERROR(IF(E104="","",MAX(0,L104-M104-N104)),"")</f>
        <v/>
      </c>
      <c r="P104" s="44">
        <f>IFERROR(IF(OR(E104="",O104&lt;=0,G104=""),0,MAX(0,Dashboard!$B$3-G104)),0)</f>
        <v/>
      </c>
      <c r="Q104" s="40">
        <f>IFERROR(IF(E104="","",IF(O104&lt;=0,"Paid",IF(G104="","Missing Due Date",IF(G104&gt;=Dashboard!$B$3,"Current",IF(P104&lt;=30,"1-30",IF(P104&lt;=60,"31-60",IF(P104&lt;=90,"61-90","91+"))))))),"")</f>
        <v/>
      </c>
      <c r="R104" s="40">
        <f>IFERROR(IF(E104="","",IF(O104&lt;=0,"Paid",IF(G104="","Review",IF(G104&gt;=Dashboard!$B$3,"Open","Past Due")))),"")</f>
        <v/>
      </c>
      <c r="S104" s="45" t="n"/>
      <c r="T104" s="40">
        <f>IFERROR(IF(B104="","",INDEX('Customer Accounts'!$M$5:$M$104,MATCH(B104,'Customer Accounts'!$A$5:$A$104,0))),"Unassigned")</f>
        <v/>
      </c>
      <c r="U104" s="77" t="n"/>
      <c r="V104" s="77" t="n"/>
      <c r="W104" s="40">
        <f>IFERROR(IF(E104="","",IF(O104&lt;=0,"Closed",IF(OR(P104&gt;=Dashboard!$B$4,O104&gt;=Dashboard!$B$5,AND(V104&lt;Dashboard!$B$3,V104&lt;&gt;"")),"High",IF(P104&gt;0,"Medium","Normal")))),"")</f>
        <v/>
      </c>
      <c r="X104" s="45" t="n"/>
      <c r="Y104" s="77" t="n"/>
      <c r="Z104" s="45" t="n"/>
    </row>
    <row r="105">
      <c r="A105" s="45" t="n"/>
      <c r="B105" s="45" t="n"/>
      <c r="C105" s="40">
        <f>IFERROR(IF(B105="","",INDEX('Customer Accounts'!$B$5:$B$104,MATCH(B105,'Customer Accounts'!$A$5:$A$104,0))),"Account Not Found")</f>
        <v/>
      </c>
      <c r="D105" s="40">
        <f>IFERROR(IF(B105="","",INDEX('Customer Accounts'!$C$5:$C$104,MATCH(B105,'Customer Accounts'!$A$5:$A$104,0))),"Other")</f>
        <v/>
      </c>
      <c r="E105" s="45" t="n"/>
      <c r="F105" s="77" t="n"/>
      <c r="G105" s="77" t="n"/>
      <c r="H105" s="45" t="n"/>
      <c r="I105" s="45" t="n"/>
      <c r="J105" s="45" t="n"/>
      <c r="K105" s="45" t="n"/>
      <c r="L105" s="78" t="n"/>
      <c r="M105" s="78" t="n"/>
      <c r="N105" s="78" t="n"/>
      <c r="O105" s="76">
        <f>IFERROR(IF(E105="","",MAX(0,L105-M105-N105)),"")</f>
        <v/>
      </c>
      <c r="P105" s="44">
        <f>IFERROR(IF(OR(E105="",O105&lt;=0,G105=""),0,MAX(0,Dashboard!$B$3-G105)),0)</f>
        <v/>
      </c>
      <c r="Q105" s="40">
        <f>IFERROR(IF(E105="","",IF(O105&lt;=0,"Paid",IF(G105="","Missing Due Date",IF(G105&gt;=Dashboard!$B$3,"Current",IF(P105&lt;=30,"1-30",IF(P105&lt;=60,"31-60",IF(P105&lt;=90,"61-90","91+"))))))),"")</f>
        <v/>
      </c>
      <c r="R105" s="40">
        <f>IFERROR(IF(E105="","",IF(O105&lt;=0,"Paid",IF(G105="","Review",IF(G105&gt;=Dashboard!$B$3,"Open","Past Due")))),"")</f>
        <v/>
      </c>
      <c r="S105" s="45" t="n"/>
      <c r="T105" s="40">
        <f>IFERROR(IF(B105="","",INDEX('Customer Accounts'!$M$5:$M$104,MATCH(B105,'Customer Accounts'!$A$5:$A$104,0))),"Unassigned")</f>
        <v/>
      </c>
      <c r="U105" s="77" t="n"/>
      <c r="V105" s="77" t="n"/>
      <c r="W105" s="40">
        <f>IFERROR(IF(E105="","",IF(O105&lt;=0,"Closed",IF(OR(P105&gt;=Dashboard!$B$4,O105&gt;=Dashboard!$B$5,AND(V105&lt;Dashboard!$B$3,V105&lt;&gt;"")),"High",IF(P105&gt;0,"Medium","Normal")))),"")</f>
        <v/>
      </c>
      <c r="X105" s="45" t="n"/>
      <c r="Y105" s="77" t="n"/>
      <c r="Z105" s="45" t="n"/>
    </row>
    <row r="106">
      <c r="A106" s="45" t="n"/>
      <c r="B106" s="45" t="n"/>
      <c r="C106" s="40">
        <f>IFERROR(IF(B106="","",INDEX('Customer Accounts'!$B$5:$B$104,MATCH(B106,'Customer Accounts'!$A$5:$A$104,0))),"Account Not Found")</f>
        <v/>
      </c>
      <c r="D106" s="40">
        <f>IFERROR(IF(B106="","",INDEX('Customer Accounts'!$C$5:$C$104,MATCH(B106,'Customer Accounts'!$A$5:$A$104,0))),"Other")</f>
        <v/>
      </c>
      <c r="E106" s="45" t="n"/>
      <c r="F106" s="77" t="n"/>
      <c r="G106" s="77" t="n"/>
      <c r="H106" s="45" t="n"/>
      <c r="I106" s="45" t="n"/>
      <c r="J106" s="45" t="n"/>
      <c r="K106" s="45" t="n"/>
      <c r="L106" s="78" t="n"/>
      <c r="M106" s="78" t="n"/>
      <c r="N106" s="78" t="n"/>
      <c r="O106" s="76">
        <f>IFERROR(IF(E106="","",MAX(0,L106-M106-N106)),"")</f>
        <v/>
      </c>
      <c r="P106" s="44">
        <f>IFERROR(IF(OR(E106="",O106&lt;=0,G106=""),0,MAX(0,Dashboard!$B$3-G106)),0)</f>
        <v/>
      </c>
      <c r="Q106" s="40">
        <f>IFERROR(IF(E106="","",IF(O106&lt;=0,"Paid",IF(G106="","Missing Due Date",IF(G106&gt;=Dashboard!$B$3,"Current",IF(P106&lt;=30,"1-30",IF(P106&lt;=60,"31-60",IF(P106&lt;=90,"61-90","91+"))))))),"")</f>
        <v/>
      </c>
      <c r="R106" s="40">
        <f>IFERROR(IF(E106="","",IF(O106&lt;=0,"Paid",IF(G106="","Review",IF(G106&gt;=Dashboard!$B$3,"Open","Past Due")))),"")</f>
        <v/>
      </c>
      <c r="S106" s="45" t="n"/>
      <c r="T106" s="40">
        <f>IFERROR(IF(B106="","",INDEX('Customer Accounts'!$M$5:$M$104,MATCH(B106,'Customer Accounts'!$A$5:$A$104,0))),"Unassigned")</f>
        <v/>
      </c>
      <c r="U106" s="77" t="n"/>
      <c r="V106" s="77" t="n"/>
      <c r="W106" s="40">
        <f>IFERROR(IF(E106="","",IF(O106&lt;=0,"Closed",IF(OR(P106&gt;=Dashboard!$B$4,O106&gt;=Dashboard!$B$5,AND(V106&lt;Dashboard!$B$3,V106&lt;&gt;"")),"High",IF(P106&gt;0,"Medium","Normal")))),"")</f>
        <v/>
      </c>
      <c r="X106" s="45" t="n"/>
      <c r="Y106" s="77" t="n"/>
      <c r="Z106" s="45" t="n"/>
    </row>
    <row r="107">
      <c r="A107" s="45" t="n"/>
      <c r="B107" s="45" t="n"/>
      <c r="C107" s="40">
        <f>IFERROR(IF(B107="","",INDEX('Customer Accounts'!$B$5:$B$104,MATCH(B107,'Customer Accounts'!$A$5:$A$104,0))),"Account Not Found")</f>
        <v/>
      </c>
      <c r="D107" s="40">
        <f>IFERROR(IF(B107="","",INDEX('Customer Accounts'!$C$5:$C$104,MATCH(B107,'Customer Accounts'!$A$5:$A$104,0))),"Other")</f>
        <v/>
      </c>
      <c r="E107" s="45" t="n"/>
      <c r="F107" s="77" t="n"/>
      <c r="G107" s="77" t="n"/>
      <c r="H107" s="45" t="n"/>
      <c r="I107" s="45" t="n"/>
      <c r="J107" s="45" t="n"/>
      <c r="K107" s="45" t="n"/>
      <c r="L107" s="78" t="n"/>
      <c r="M107" s="78" t="n"/>
      <c r="N107" s="78" t="n"/>
      <c r="O107" s="76">
        <f>IFERROR(IF(E107="","",MAX(0,L107-M107-N107)),"")</f>
        <v/>
      </c>
      <c r="P107" s="44">
        <f>IFERROR(IF(OR(E107="",O107&lt;=0,G107=""),0,MAX(0,Dashboard!$B$3-G107)),0)</f>
        <v/>
      </c>
      <c r="Q107" s="40">
        <f>IFERROR(IF(E107="","",IF(O107&lt;=0,"Paid",IF(G107="","Missing Due Date",IF(G107&gt;=Dashboard!$B$3,"Current",IF(P107&lt;=30,"1-30",IF(P107&lt;=60,"31-60",IF(P107&lt;=90,"61-90","91+"))))))),"")</f>
        <v/>
      </c>
      <c r="R107" s="40">
        <f>IFERROR(IF(E107="","",IF(O107&lt;=0,"Paid",IF(G107="","Review",IF(G107&gt;=Dashboard!$B$3,"Open","Past Due")))),"")</f>
        <v/>
      </c>
      <c r="S107" s="45" t="n"/>
      <c r="T107" s="40">
        <f>IFERROR(IF(B107="","",INDEX('Customer Accounts'!$M$5:$M$104,MATCH(B107,'Customer Accounts'!$A$5:$A$104,0))),"Unassigned")</f>
        <v/>
      </c>
      <c r="U107" s="77" t="n"/>
      <c r="V107" s="77" t="n"/>
      <c r="W107" s="40">
        <f>IFERROR(IF(E107="","",IF(O107&lt;=0,"Closed",IF(OR(P107&gt;=Dashboard!$B$4,O107&gt;=Dashboard!$B$5,AND(V107&lt;Dashboard!$B$3,V107&lt;&gt;"")),"High",IF(P107&gt;0,"Medium","Normal")))),"")</f>
        <v/>
      </c>
      <c r="X107" s="45" t="n"/>
      <c r="Y107" s="77" t="n"/>
      <c r="Z107" s="45" t="n"/>
    </row>
    <row r="108">
      <c r="A108" s="45" t="n"/>
      <c r="B108" s="45" t="n"/>
      <c r="C108" s="40">
        <f>IFERROR(IF(B108="","",INDEX('Customer Accounts'!$B$5:$B$104,MATCH(B108,'Customer Accounts'!$A$5:$A$104,0))),"Account Not Found")</f>
        <v/>
      </c>
      <c r="D108" s="40">
        <f>IFERROR(IF(B108="","",INDEX('Customer Accounts'!$C$5:$C$104,MATCH(B108,'Customer Accounts'!$A$5:$A$104,0))),"Other")</f>
        <v/>
      </c>
      <c r="E108" s="45" t="n"/>
      <c r="F108" s="77" t="n"/>
      <c r="G108" s="77" t="n"/>
      <c r="H108" s="45" t="n"/>
      <c r="I108" s="45" t="n"/>
      <c r="J108" s="45" t="n"/>
      <c r="K108" s="45" t="n"/>
      <c r="L108" s="78" t="n"/>
      <c r="M108" s="78" t="n"/>
      <c r="N108" s="78" t="n"/>
      <c r="O108" s="76">
        <f>IFERROR(IF(E108="","",MAX(0,L108-M108-N108)),"")</f>
        <v/>
      </c>
      <c r="P108" s="44">
        <f>IFERROR(IF(OR(E108="",O108&lt;=0,G108=""),0,MAX(0,Dashboard!$B$3-G108)),0)</f>
        <v/>
      </c>
      <c r="Q108" s="40">
        <f>IFERROR(IF(E108="","",IF(O108&lt;=0,"Paid",IF(G108="","Missing Due Date",IF(G108&gt;=Dashboard!$B$3,"Current",IF(P108&lt;=30,"1-30",IF(P108&lt;=60,"31-60",IF(P108&lt;=90,"61-90","91+"))))))),"")</f>
        <v/>
      </c>
      <c r="R108" s="40">
        <f>IFERROR(IF(E108="","",IF(O108&lt;=0,"Paid",IF(G108="","Review",IF(G108&gt;=Dashboard!$B$3,"Open","Past Due")))),"")</f>
        <v/>
      </c>
      <c r="S108" s="45" t="n"/>
      <c r="T108" s="40">
        <f>IFERROR(IF(B108="","",INDEX('Customer Accounts'!$M$5:$M$104,MATCH(B108,'Customer Accounts'!$A$5:$A$104,0))),"Unassigned")</f>
        <v/>
      </c>
      <c r="U108" s="77" t="n"/>
      <c r="V108" s="77" t="n"/>
      <c r="W108" s="40">
        <f>IFERROR(IF(E108="","",IF(O108&lt;=0,"Closed",IF(OR(P108&gt;=Dashboard!$B$4,O108&gt;=Dashboard!$B$5,AND(V108&lt;Dashboard!$B$3,V108&lt;&gt;"")),"High",IF(P108&gt;0,"Medium","Normal")))),"")</f>
        <v/>
      </c>
      <c r="X108" s="45" t="n"/>
      <c r="Y108" s="77" t="n"/>
      <c r="Z108" s="45" t="n"/>
    </row>
    <row r="109">
      <c r="A109" s="45" t="n"/>
      <c r="B109" s="45" t="n"/>
      <c r="C109" s="40">
        <f>IFERROR(IF(B109="","",INDEX('Customer Accounts'!$B$5:$B$104,MATCH(B109,'Customer Accounts'!$A$5:$A$104,0))),"Account Not Found")</f>
        <v/>
      </c>
      <c r="D109" s="40">
        <f>IFERROR(IF(B109="","",INDEX('Customer Accounts'!$C$5:$C$104,MATCH(B109,'Customer Accounts'!$A$5:$A$104,0))),"Other")</f>
        <v/>
      </c>
      <c r="E109" s="45" t="n"/>
      <c r="F109" s="77" t="n"/>
      <c r="G109" s="77" t="n"/>
      <c r="H109" s="45" t="n"/>
      <c r="I109" s="45" t="n"/>
      <c r="J109" s="45" t="n"/>
      <c r="K109" s="45" t="n"/>
      <c r="L109" s="78" t="n"/>
      <c r="M109" s="78" t="n"/>
      <c r="N109" s="78" t="n"/>
      <c r="O109" s="76">
        <f>IFERROR(IF(E109="","",MAX(0,L109-M109-N109)),"")</f>
        <v/>
      </c>
      <c r="P109" s="44">
        <f>IFERROR(IF(OR(E109="",O109&lt;=0,G109=""),0,MAX(0,Dashboard!$B$3-G109)),0)</f>
        <v/>
      </c>
      <c r="Q109" s="40">
        <f>IFERROR(IF(E109="","",IF(O109&lt;=0,"Paid",IF(G109="","Missing Due Date",IF(G109&gt;=Dashboard!$B$3,"Current",IF(P109&lt;=30,"1-30",IF(P109&lt;=60,"31-60",IF(P109&lt;=90,"61-90","91+"))))))),"")</f>
        <v/>
      </c>
      <c r="R109" s="40">
        <f>IFERROR(IF(E109="","",IF(O109&lt;=0,"Paid",IF(G109="","Review",IF(G109&gt;=Dashboard!$B$3,"Open","Past Due")))),"")</f>
        <v/>
      </c>
      <c r="S109" s="45" t="n"/>
      <c r="T109" s="40">
        <f>IFERROR(IF(B109="","",INDEX('Customer Accounts'!$M$5:$M$104,MATCH(B109,'Customer Accounts'!$A$5:$A$104,0))),"Unassigned")</f>
        <v/>
      </c>
      <c r="U109" s="77" t="n"/>
      <c r="V109" s="77" t="n"/>
      <c r="W109" s="40">
        <f>IFERROR(IF(E109="","",IF(O109&lt;=0,"Closed",IF(OR(P109&gt;=Dashboard!$B$4,O109&gt;=Dashboard!$B$5,AND(V109&lt;Dashboard!$B$3,V109&lt;&gt;"")),"High",IF(P109&gt;0,"Medium","Normal")))),"")</f>
        <v/>
      </c>
      <c r="X109" s="45" t="n"/>
      <c r="Y109" s="77" t="n"/>
      <c r="Z109" s="45" t="n"/>
    </row>
    <row r="110">
      <c r="A110" s="45" t="n"/>
      <c r="B110" s="45" t="n"/>
      <c r="C110" s="40">
        <f>IFERROR(IF(B110="","",INDEX('Customer Accounts'!$B$5:$B$104,MATCH(B110,'Customer Accounts'!$A$5:$A$104,0))),"Account Not Found")</f>
        <v/>
      </c>
      <c r="D110" s="40">
        <f>IFERROR(IF(B110="","",INDEX('Customer Accounts'!$C$5:$C$104,MATCH(B110,'Customer Accounts'!$A$5:$A$104,0))),"Other")</f>
        <v/>
      </c>
      <c r="E110" s="45" t="n"/>
      <c r="F110" s="77" t="n"/>
      <c r="G110" s="77" t="n"/>
      <c r="H110" s="45" t="n"/>
      <c r="I110" s="45" t="n"/>
      <c r="J110" s="45" t="n"/>
      <c r="K110" s="45" t="n"/>
      <c r="L110" s="78" t="n"/>
      <c r="M110" s="78" t="n"/>
      <c r="N110" s="78" t="n"/>
      <c r="O110" s="76">
        <f>IFERROR(IF(E110="","",MAX(0,L110-M110-N110)),"")</f>
        <v/>
      </c>
      <c r="P110" s="44">
        <f>IFERROR(IF(OR(E110="",O110&lt;=0,G110=""),0,MAX(0,Dashboard!$B$3-G110)),0)</f>
        <v/>
      </c>
      <c r="Q110" s="40">
        <f>IFERROR(IF(E110="","",IF(O110&lt;=0,"Paid",IF(G110="","Missing Due Date",IF(G110&gt;=Dashboard!$B$3,"Current",IF(P110&lt;=30,"1-30",IF(P110&lt;=60,"31-60",IF(P110&lt;=90,"61-90","91+"))))))),"")</f>
        <v/>
      </c>
      <c r="R110" s="40">
        <f>IFERROR(IF(E110="","",IF(O110&lt;=0,"Paid",IF(G110="","Review",IF(G110&gt;=Dashboard!$B$3,"Open","Past Due")))),"")</f>
        <v/>
      </c>
      <c r="S110" s="45" t="n"/>
      <c r="T110" s="40">
        <f>IFERROR(IF(B110="","",INDEX('Customer Accounts'!$M$5:$M$104,MATCH(B110,'Customer Accounts'!$A$5:$A$104,0))),"Unassigned")</f>
        <v/>
      </c>
      <c r="U110" s="77" t="n"/>
      <c r="V110" s="77" t="n"/>
      <c r="W110" s="40">
        <f>IFERROR(IF(E110="","",IF(O110&lt;=0,"Closed",IF(OR(P110&gt;=Dashboard!$B$4,O110&gt;=Dashboard!$B$5,AND(V110&lt;Dashboard!$B$3,V110&lt;&gt;"")),"High",IF(P110&gt;0,"Medium","Normal")))),"")</f>
        <v/>
      </c>
      <c r="X110" s="45" t="n"/>
      <c r="Y110" s="77" t="n"/>
      <c r="Z110" s="45" t="n"/>
    </row>
    <row r="111">
      <c r="A111" s="45" t="n"/>
      <c r="B111" s="45" t="n"/>
      <c r="C111" s="40">
        <f>IFERROR(IF(B111="","",INDEX('Customer Accounts'!$B$5:$B$104,MATCH(B111,'Customer Accounts'!$A$5:$A$104,0))),"Account Not Found")</f>
        <v/>
      </c>
      <c r="D111" s="40">
        <f>IFERROR(IF(B111="","",INDEX('Customer Accounts'!$C$5:$C$104,MATCH(B111,'Customer Accounts'!$A$5:$A$104,0))),"Other")</f>
        <v/>
      </c>
      <c r="E111" s="45" t="n"/>
      <c r="F111" s="77" t="n"/>
      <c r="G111" s="77" t="n"/>
      <c r="H111" s="45" t="n"/>
      <c r="I111" s="45" t="n"/>
      <c r="J111" s="45" t="n"/>
      <c r="K111" s="45" t="n"/>
      <c r="L111" s="78" t="n"/>
      <c r="M111" s="78" t="n"/>
      <c r="N111" s="78" t="n"/>
      <c r="O111" s="76">
        <f>IFERROR(IF(E111="","",MAX(0,L111-M111-N111)),"")</f>
        <v/>
      </c>
      <c r="P111" s="44">
        <f>IFERROR(IF(OR(E111="",O111&lt;=0,G111=""),0,MAX(0,Dashboard!$B$3-G111)),0)</f>
        <v/>
      </c>
      <c r="Q111" s="40">
        <f>IFERROR(IF(E111="","",IF(O111&lt;=0,"Paid",IF(G111="","Missing Due Date",IF(G111&gt;=Dashboard!$B$3,"Current",IF(P111&lt;=30,"1-30",IF(P111&lt;=60,"31-60",IF(P111&lt;=90,"61-90","91+"))))))),"")</f>
        <v/>
      </c>
      <c r="R111" s="40">
        <f>IFERROR(IF(E111="","",IF(O111&lt;=0,"Paid",IF(G111="","Review",IF(G111&gt;=Dashboard!$B$3,"Open","Past Due")))),"")</f>
        <v/>
      </c>
      <c r="S111" s="45" t="n"/>
      <c r="T111" s="40">
        <f>IFERROR(IF(B111="","",INDEX('Customer Accounts'!$M$5:$M$104,MATCH(B111,'Customer Accounts'!$A$5:$A$104,0))),"Unassigned")</f>
        <v/>
      </c>
      <c r="U111" s="77" t="n"/>
      <c r="V111" s="77" t="n"/>
      <c r="W111" s="40">
        <f>IFERROR(IF(E111="","",IF(O111&lt;=0,"Closed",IF(OR(P111&gt;=Dashboard!$B$4,O111&gt;=Dashboard!$B$5,AND(V111&lt;Dashboard!$B$3,V111&lt;&gt;"")),"High",IF(P111&gt;0,"Medium","Normal")))),"")</f>
        <v/>
      </c>
      <c r="X111" s="45" t="n"/>
      <c r="Y111" s="77" t="n"/>
      <c r="Z111" s="45" t="n"/>
    </row>
    <row r="112">
      <c r="A112" s="45" t="n"/>
      <c r="B112" s="45" t="n"/>
      <c r="C112" s="40">
        <f>IFERROR(IF(B112="","",INDEX('Customer Accounts'!$B$5:$B$104,MATCH(B112,'Customer Accounts'!$A$5:$A$104,0))),"Account Not Found")</f>
        <v/>
      </c>
      <c r="D112" s="40">
        <f>IFERROR(IF(B112="","",INDEX('Customer Accounts'!$C$5:$C$104,MATCH(B112,'Customer Accounts'!$A$5:$A$104,0))),"Other")</f>
        <v/>
      </c>
      <c r="E112" s="45" t="n"/>
      <c r="F112" s="77" t="n"/>
      <c r="G112" s="77" t="n"/>
      <c r="H112" s="45" t="n"/>
      <c r="I112" s="45" t="n"/>
      <c r="J112" s="45" t="n"/>
      <c r="K112" s="45" t="n"/>
      <c r="L112" s="78" t="n"/>
      <c r="M112" s="78" t="n"/>
      <c r="N112" s="78" t="n"/>
      <c r="O112" s="76">
        <f>IFERROR(IF(E112="","",MAX(0,L112-M112-N112)),"")</f>
        <v/>
      </c>
      <c r="P112" s="44">
        <f>IFERROR(IF(OR(E112="",O112&lt;=0,G112=""),0,MAX(0,Dashboard!$B$3-G112)),0)</f>
        <v/>
      </c>
      <c r="Q112" s="40">
        <f>IFERROR(IF(E112="","",IF(O112&lt;=0,"Paid",IF(G112="","Missing Due Date",IF(G112&gt;=Dashboard!$B$3,"Current",IF(P112&lt;=30,"1-30",IF(P112&lt;=60,"31-60",IF(P112&lt;=90,"61-90","91+"))))))),"")</f>
        <v/>
      </c>
      <c r="R112" s="40">
        <f>IFERROR(IF(E112="","",IF(O112&lt;=0,"Paid",IF(G112="","Review",IF(G112&gt;=Dashboard!$B$3,"Open","Past Due")))),"")</f>
        <v/>
      </c>
      <c r="S112" s="45" t="n"/>
      <c r="T112" s="40">
        <f>IFERROR(IF(B112="","",INDEX('Customer Accounts'!$M$5:$M$104,MATCH(B112,'Customer Accounts'!$A$5:$A$104,0))),"Unassigned")</f>
        <v/>
      </c>
      <c r="U112" s="77" t="n"/>
      <c r="V112" s="77" t="n"/>
      <c r="W112" s="40">
        <f>IFERROR(IF(E112="","",IF(O112&lt;=0,"Closed",IF(OR(P112&gt;=Dashboard!$B$4,O112&gt;=Dashboard!$B$5,AND(V112&lt;Dashboard!$B$3,V112&lt;&gt;"")),"High",IF(P112&gt;0,"Medium","Normal")))),"")</f>
        <v/>
      </c>
      <c r="X112" s="45" t="n"/>
      <c r="Y112" s="77" t="n"/>
      <c r="Z112" s="45" t="n"/>
    </row>
    <row r="113">
      <c r="A113" s="45" t="n"/>
      <c r="B113" s="45" t="n"/>
      <c r="C113" s="40">
        <f>IFERROR(IF(B113="","",INDEX('Customer Accounts'!$B$5:$B$104,MATCH(B113,'Customer Accounts'!$A$5:$A$104,0))),"Account Not Found")</f>
        <v/>
      </c>
      <c r="D113" s="40">
        <f>IFERROR(IF(B113="","",INDEX('Customer Accounts'!$C$5:$C$104,MATCH(B113,'Customer Accounts'!$A$5:$A$104,0))),"Other")</f>
        <v/>
      </c>
      <c r="E113" s="45" t="n"/>
      <c r="F113" s="77" t="n"/>
      <c r="G113" s="77" t="n"/>
      <c r="H113" s="45" t="n"/>
      <c r="I113" s="45" t="n"/>
      <c r="J113" s="45" t="n"/>
      <c r="K113" s="45" t="n"/>
      <c r="L113" s="78" t="n"/>
      <c r="M113" s="78" t="n"/>
      <c r="N113" s="78" t="n"/>
      <c r="O113" s="76">
        <f>IFERROR(IF(E113="","",MAX(0,L113-M113-N113)),"")</f>
        <v/>
      </c>
      <c r="P113" s="44">
        <f>IFERROR(IF(OR(E113="",O113&lt;=0,G113=""),0,MAX(0,Dashboard!$B$3-G113)),0)</f>
        <v/>
      </c>
      <c r="Q113" s="40">
        <f>IFERROR(IF(E113="","",IF(O113&lt;=0,"Paid",IF(G113="","Missing Due Date",IF(G113&gt;=Dashboard!$B$3,"Current",IF(P113&lt;=30,"1-30",IF(P113&lt;=60,"31-60",IF(P113&lt;=90,"61-90","91+"))))))),"")</f>
        <v/>
      </c>
      <c r="R113" s="40">
        <f>IFERROR(IF(E113="","",IF(O113&lt;=0,"Paid",IF(G113="","Review",IF(G113&gt;=Dashboard!$B$3,"Open","Past Due")))),"")</f>
        <v/>
      </c>
      <c r="S113" s="45" t="n"/>
      <c r="T113" s="40">
        <f>IFERROR(IF(B113="","",INDEX('Customer Accounts'!$M$5:$M$104,MATCH(B113,'Customer Accounts'!$A$5:$A$104,0))),"Unassigned")</f>
        <v/>
      </c>
      <c r="U113" s="77" t="n"/>
      <c r="V113" s="77" t="n"/>
      <c r="W113" s="40">
        <f>IFERROR(IF(E113="","",IF(O113&lt;=0,"Closed",IF(OR(P113&gt;=Dashboard!$B$4,O113&gt;=Dashboard!$B$5,AND(V113&lt;Dashboard!$B$3,V113&lt;&gt;"")),"High",IF(P113&gt;0,"Medium","Normal")))),"")</f>
        <v/>
      </c>
      <c r="X113" s="45" t="n"/>
      <c r="Y113" s="77" t="n"/>
      <c r="Z113" s="45" t="n"/>
    </row>
    <row r="114">
      <c r="A114" s="45" t="n"/>
      <c r="B114" s="45" t="n"/>
      <c r="C114" s="40">
        <f>IFERROR(IF(B114="","",INDEX('Customer Accounts'!$B$5:$B$104,MATCH(B114,'Customer Accounts'!$A$5:$A$104,0))),"Account Not Found")</f>
        <v/>
      </c>
      <c r="D114" s="40">
        <f>IFERROR(IF(B114="","",INDEX('Customer Accounts'!$C$5:$C$104,MATCH(B114,'Customer Accounts'!$A$5:$A$104,0))),"Other")</f>
        <v/>
      </c>
      <c r="E114" s="45" t="n"/>
      <c r="F114" s="77" t="n"/>
      <c r="G114" s="77" t="n"/>
      <c r="H114" s="45" t="n"/>
      <c r="I114" s="45" t="n"/>
      <c r="J114" s="45" t="n"/>
      <c r="K114" s="45" t="n"/>
      <c r="L114" s="78" t="n"/>
      <c r="M114" s="78" t="n"/>
      <c r="N114" s="78" t="n"/>
      <c r="O114" s="76">
        <f>IFERROR(IF(E114="","",MAX(0,L114-M114-N114)),"")</f>
        <v/>
      </c>
      <c r="P114" s="44">
        <f>IFERROR(IF(OR(E114="",O114&lt;=0,G114=""),0,MAX(0,Dashboard!$B$3-G114)),0)</f>
        <v/>
      </c>
      <c r="Q114" s="40">
        <f>IFERROR(IF(E114="","",IF(O114&lt;=0,"Paid",IF(G114="","Missing Due Date",IF(G114&gt;=Dashboard!$B$3,"Current",IF(P114&lt;=30,"1-30",IF(P114&lt;=60,"31-60",IF(P114&lt;=90,"61-90","91+"))))))),"")</f>
        <v/>
      </c>
      <c r="R114" s="40">
        <f>IFERROR(IF(E114="","",IF(O114&lt;=0,"Paid",IF(G114="","Review",IF(G114&gt;=Dashboard!$B$3,"Open","Past Due")))),"")</f>
        <v/>
      </c>
      <c r="S114" s="45" t="n"/>
      <c r="T114" s="40">
        <f>IFERROR(IF(B114="","",INDEX('Customer Accounts'!$M$5:$M$104,MATCH(B114,'Customer Accounts'!$A$5:$A$104,0))),"Unassigned")</f>
        <v/>
      </c>
      <c r="U114" s="77" t="n"/>
      <c r="V114" s="77" t="n"/>
      <c r="W114" s="40">
        <f>IFERROR(IF(E114="","",IF(O114&lt;=0,"Closed",IF(OR(P114&gt;=Dashboard!$B$4,O114&gt;=Dashboard!$B$5,AND(V114&lt;Dashboard!$B$3,V114&lt;&gt;"")),"High",IF(P114&gt;0,"Medium","Normal")))),"")</f>
        <v/>
      </c>
      <c r="X114" s="45" t="n"/>
      <c r="Y114" s="77" t="n"/>
      <c r="Z114" s="45" t="n"/>
    </row>
    <row r="115">
      <c r="A115" s="45" t="n"/>
      <c r="B115" s="45" t="n"/>
      <c r="C115" s="40">
        <f>IFERROR(IF(B115="","",INDEX('Customer Accounts'!$B$5:$B$104,MATCH(B115,'Customer Accounts'!$A$5:$A$104,0))),"Account Not Found")</f>
        <v/>
      </c>
      <c r="D115" s="40">
        <f>IFERROR(IF(B115="","",INDEX('Customer Accounts'!$C$5:$C$104,MATCH(B115,'Customer Accounts'!$A$5:$A$104,0))),"Other")</f>
        <v/>
      </c>
      <c r="E115" s="45" t="n"/>
      <c r="F115" s="77" t="n"/>
      <c r="G115" s="77" t="n"/>
      <c r="H115" s="45" t="n"/>
      <c r="I115" s="45" t="n"/>
      <c r="J115" s="45" t="n"/>
      <c r="K115" s="45" t="n"/>
      <c r="L115" s="78" t="n"/>
      <c r="M115" s="78" t="n"/>
      <c r="N115" s="78" t="n"/>
      <c r="O115" s="76">
        <f>IFERROR(IF(E115="","",MAX(0,L115-M115-N115)),"")</f>
        <v/>
      </c>
      <c r="P115" s="44">
        <f>IFERROR(IF(OR(E115="",O115&lt;=0,G115=""),0,MAX(0,Dashboard!$B$3-G115)),0)</f>
        <v/>
      </c>
      <c r="Q115" s="40">
        <f>IFERROR(IF(E115="","",IF(O115&lt;=0,"Paid",IF(G115="","Missing Due Date",IF(G115&gt;=Dashboard!$B$3,"Current",IF(P115&lt;=30,"1-30",IF(P115&lt;=60,"31-60",IF(P115&lt;=90,"61-90","91+"))))))),"")</f>
        <v/>
      </c>
      <c r="R115" s="40">
        <f>IFERROR(IF(E115="","",IF(O115&lt;=0,"Paid",IF(G115="","Review",IF(G115&gt;=Dashboard!$B$3,"Open","Past Due")))),"")</f>
        <v/>
      </c>
      <c r="S115" s="45" t="n"/>
      <c r="T115" s="40">
        <f>IFERROR(IF(B115="","",INDEX('Customer Accounts'!$M$5:$M$104,MATCH(B115,'Customer Accounts'!$A$5:$A$104,0))),"Unassigned")</f>
        <v/>
      </c>
      <c r="U115" s="77" t="n"/>
      <c r="V115" s="77" t="n"/>
      <c r="W115" s="40">
        <f>IFERROR(IF(E115="","",IF(O115&lt;=0,"Closed",IF(OR(P115&gt;=Dashboard!$B$4,O115&gt;=Dashboard!$B$5,AND(V115&lt;Dashboard!$B$3,V115&lt;&gt;"")),"High",IF(P115&gt;0,"Medium","Normal")))),"")</f>
        <v/>
      </c>
      <c r="X115" s="45" t="n"/>
      <c r="Y115" s="77" t="n"/>
      <c r="Z115" s="45" t="n"/>
    </row>
    <row r="116">
      <c r="A116" s="45" t="n"/>
      <c r="B116" s="45" t="n"/>
      <c r="C116" s="40">
        <f>IFERROR(IF(B116="","",INDEX('Customer Accounts'!$B$5:$B$104,MATCH(B116,'Customer Accounts'!$A$5:$A$104,0))),"Account Not Found")</f>
        <v/>
      </c>
      <c r="D116" s="40">
        <f>IFERROR(IF(B116="","",INDEX('Customer Accounts'!$C$5:$C$104,MATCH(B116,'Customer Accounts'!$A$5:$A$104,0))),"Other")</f>
        <v/>
      </c>
      <c r="E116" s="45" t="n"/>
      <c r="F116" s="77" t="n"/>
      <c r="G116" s="77" t="n"/>
      <c r="H116" s="45" t="n"/>
      <c r="I116" s="45" t="n"/>
      <c r="J116" s="45" t="n"/>
      <c r="K116" s="45" t="n"/>
      <c r="L116" s="78" t="n"/>
      <c r="M116" s="78" t="n"/>
      <c r="N116" s="78" t="n"/>
      <c r="O116" s="76">
        <f>IFERROR(IF(E116="","",MAX(0,L116-M116-N116)),"")</f>
        <v/>
      </c>
      <c r="P116" s="44">
        <f>IFERROR(IF(OR(E116="",O116&lt;=0,G116=""),0,MAX(0,Dashboard!$B$3-G116)),0)</f>
        <v/>
      </c>
      <c r="Q116" s="40">
        <f>IFERROR(IF(E116="","",IF(O116&lt;=0,"Paid",IF(G116="","Missing Due Date",IF(G116&gt;=Dashboard!$B$3,"Current",IF(P116&lt;=30,"1-30",IF(P116&lt;=60,"31-60",IF(P116&lt;=90,"61-90","91+"))))))),"")</f>
        <v/>
      </c>
      <c r="R116" s="40">
        <f>IFERROR(IF(E116="","",IF(O116&lt;=0,"Paid",IF(G116="","Review",IF(G116&gt;=Dashboard!$B$3,"Open","Past Due")))),"")</f>
        <v/>
      </c>
      <c r="S116" s="45" t="n"/>
      <c r="T116" s="40">
        <f>IFERROR(IF(B116="","",INDEX('Customer Accounts'!$M$5:$M$104,MATCH(B116,'Customer Accounts'!$A$5:$A$104,0))),"Unassigned")</f>
        <v/>
      </c>
      <c r="U116" s="77" t="n"/>
      <c r="V116" s="77" t="n"/>
      <c r="W116" s="40">
        <f>IFERROR(IF(E116="","",IF(O116&lt;=0,"Closed",IF(OR(P116&gt;=Dashboard!$B$4,O116&gt;=Dashboard!$B$5,AND(V116&lt;Dashboard!$B$3,V116&lt;&gt;"")),"High",IF(P116&gt;0,"Medium","Normal")))),"")</f>
        <v/>
      </c>
      <c r="X116" s="45" t="n"/>
      <c r="Y116" s="77" t="n"/>
      <c r="Z116" s="45" t="n"/>
    </row>
    <row r="117">
      <c r="A117" s="45" t="n"/>
      <c r="B117" s="45" t="n"/>
      <c r="C117" s="40">
        <f>IFERROR(IF(B117="","",INDEX('Customer Accounts'!$B$5:$B$104,MATCH(B117,'Customer Accounts'!$A$5:$A$104,0))),"Account Not Found")</f>
        <v/>
      </c>
      <c r="D117" s="40">
        <f>IFERROR(IF(B117="","",INDEX('Customer Accounts'!$C$5:$C$104,MATCH(B117,'Customer Accounts'!$A$5:$A$104,0))),"Other")</f>
        <v/>
      </c>
      <c r="E117" s="45" t="n"/>
      <c r="F117" s="77" t="n"/>
      <c r="G117" s="77" t="n"/>
      <c r="H117" s="45" t="n"/>
      <c r="I117" s="45" t="n"/>
      <c r="J117" s="45" t="n"/>
      <c r="K117" s="45" t="n"/>
      <c r="L117" s="78" t="n"/>
      <c r="M117" s="78" t="n"/>
      <c r="N117" s="78" t="n"/>
      <c r="O117" s="76">
        <f>IFERROR(IF(E117="","",MAX(0,L117-M117-N117)),"")</f>
        <v/>
      </c>
      <c r="P117" s="44">
        <f>IFERROR(IF(OR(E117="",O117&lt;=0,G117=""),0,MAX(0,Dashboard!$B$3-G117)),0)</f>
        <v/>
      </c>
      <c r="Q117" s="40">
        <f>IFERROR(IF(E117="","",IF(O117&lt;=0,"Paid",IF(G117="","Missing Due Date",IF(G117&gt;=Dashboard!$B$3,"Current",IF(P117&lt;=30,"1-30",IF(P117&lt;=60,"31-60",IF(P117&lt;=90,"61-90","91+"))))))),"")</f>
        <v/>
      </c>
      <c r="R117" s="40">
        <f>IFERROR(IF(E117="","",IF(O117&lt;=0,"Paid",IF(G117="","Review",IF(G117&gt;=Dashboard!$B$3,"Open","Past Due")))),"")</f>
        <v/>
      </c>
      <c r="S117" s="45" t="n"/>
      <c r="T117" s="40">
        <f>IFERROR(IF(B117="","",INDEX('Customer Accounts'!$M$5:$M$104,MATCH(B117,'Customer Accounts'!$A$5:$A$104,0))),"Unassigned")</f>
        <v/>
      </c>
      <c r="U117" s="77" t="n"/>
      <c r="V117" s="77" t="n"/>
      <c r="W117" s="40">
        <f>IFERROR(IF(E117="","",IF(O117&lt;=0,"Closed",IF(OR(P117&gt;=Dashboard!$B$4,O117&gt;=Dashboard!$B$5,AND(V117&lt;Dashboard!$B$3,V117&lt;&gt;"")),"High",IF(P117&gt;0,"Medium","Normal")))),"")</f>
        <v/>
      </c>
      <c r="X117" s="45" t="n"/>
      <c r="Y117" s="77" t="n"/>
      <c r="Z117" s="45" t="n"/>
    </row>
    <row r="118">
      <c r="A118" s="45" t="n"/>
      <c r="B118" s="45" t="n"/>
      <c r="C118" s="40">
        <f>IFERROR(IF(B118="","",INDEX('Customer Accounts'!$B$5:$B$104,MATCH(B118,'Customer Accounts'!$A$5:$A$104,0))),"Account Not Found")</f>
        <v/>
      </c>
      <c r="D118" s="40">
        <f>IFERROR(IF(B118="","",INDEX('Customer Accounts'!$C$5:$C$104,MATCH(B118,'Customer Accounts'!$A$5:$A$104,0))),"Other")</f>
        <v/>
      </c>
      <c r="E118" s="45" t="n"/>
      <c r="F118" s="77" t="n"/>
      <c r="G118" s="77" t="n"/>
      <c r="H118" s="45" t="n"/>
      <c r="I118" s="45" t="n"/>
      <c r="J118" s="45" t="n"/>
      <c r="K118" s="45" t="n"/>
      <c r="L118" s="78" t="n"/>
      <c r="M118" s="78" t="n"/>
      <c r="N118" s="78" t="n"/>
      <c r="O118" s="76">
        <f>IFERROR(IF(E118="","",MAX(0,L118-M118-N118)),"")</f>
        <v/>
      </c>
      <c r="P118" s="44">
        <f>IFERROR(IF(OR(E118="",O118&lt;=0,G118=""),0,MAX(0,Dashboard!$B$3-G118)),0)</f>
        <v/>
      </c>
      <c r="Q118" s="40">
        <f>IFERROR(IF(E118="","",IF(O118&lt;=0,"Paid",IF(G118="","Missing Due Date",IF(G118&gt;=Dashboard!$B$3,"Current",IF(P118&lt;=30,"1-30",IF(P118&lt;=60,"31-60",IF(P118&lt;=90,"61-90","91+"))))))),"")</f>
        <v/>
      </c>
      <c r="R118" s="40">
        <f>IFERROR(IF(E118="","",IF(O118&lt;=0,"Paid",IF(G118="","Review",IF(G118&gt;=Dashboard!$B$3,"Open","Past Due")))),"")</f>
        <v/>
      </c>
      <c r="S118" s="45" t="n"/>
      <c r="T118" s="40">
        <f>IFERROR(IF(B118="","",INDEX('Customer Accounts'!$M$5:$M$104,MATCH(B118,'Customer Accounts'!$A$5:$A$104,0))),"Unassigned")</f>
        <v/>
      </c>
      <c r="U118" s="77" t="n"/>
      <c r="V118" s="77" t="n"/>
      <c r="W118" s="40">
        <f>IFERROR(IF(E118="","",IF(O118&lt;=0,"Closed",IF(OR(P118&gt;=Dashboard!$B$4,O118&gt;=Dashboard!$B$5,AND(V118&lt;Dashboard!$B$3,V118&lt;&gt;"")),"High",IF(P118&gt;0,"Medium","Normal")))),"")</f>
        <v/>
      </c>
      <c r="X118" s="45" t="n"/>
      <c r="Y118" s="77" t="n"/>
      <c r="Z118" s="45" t="n"/>
    </row>
    <row r="119">
      <c r="A119" s="45" t="n"/>
      <c r="B119" s="45" t="n"/>
      <c r="C119" s="40">
        <f>IFERROR(IF(B119="","",INDEX('Customer Accounts'!$B$5:$B$104,MATCH(B119,'Customer Accounts'!$A$5:$A$104,0))),"Account Not Found")</f>
        <v/>
      </c>
      <c r="D119" s="40">
        <f>IFERROR(IF(B119="","",INDEX('Customer Accounts'!$C$5:$C$104,MATCH(B119,'Customer Accounts'!$A$5:$A$104,0))),"Other")</f>
        <v/>
      </c>
      <c r="E119" s="45" t="n"/>
      <c r="F119" s="77" t="n"/>
      <c r="G119" s="77" t="n"/>
      <c r="H119" s="45" t="n"/>
      <c r="I119" s="45" t="n"/>
      <c r="J119" s="45" t="n"/>
      <c r="K119" s="45" t="n"/>
      <c r="L119" s="78" t="n"/>
      <c r="M119" s="78" t="n"/>
      <c r="N119" s="78" t="n"/>
      <c r="O119" s="76">
        <f>IFERROR(IF(E119="","",MAX(0,L119-M119-N119)),"")</f>
        <v/>
      </c>
      <c r="P119" s="44">
        <f>IFERROR(IF(OR(E119="",O119&lt;=0,G119=""),0,MAX(0,Dashboard!$B$3-G119)),0)</f>
        <v/>
      </c>
      <c r="Q119" s="40">
        <f>IFERROR(IF(E119="","",IF(O119&lt;=0,"Paid",IF(G119="","Missing Due Date",IF(G119&gt;=Dashboard!$B$3,"Current",IF(P119&lt;=30,"1-30",IF(P119&lt;=60,"31-60",IF(P119&lt;=90,"61-90","91+"))))))),"")</f>
        <v/>
      </c>
      <c r="R119" s="40">
        <f>IFERROR(IF(E119="","",IF(O119&lt;=0,"Paid",IF(G119="","Review",IF(G119&gt;=Dashboard!$B$3,"Open","Past Due")))),"")</f>
        <v/>
      </c>
      <c r="S119" s="45" t="n"/>
      <c r="T119" s="40">
        <f>IFERROR(IF(B119="","",INDEX('Customer Accounts'!$M$5:$M$104,MATCH(B119,'Customer Accounts'!$A$5:$A$104,0))),"Unassigned")</f>
        <v/>
      </c>
      <c r="U119" s="77" t="n"/>
      <c r="V119" s="77" t="n"/>
      <c r="W119" s="40">
        <f>IFERROR(IF(E119="","",IF(O119&lt;=0,"Closed",IF(OR(P119&gt;=Dashboard!$B$4,O119&gt;=Dashboard!$B$5,AND(V119&lt;Dashboard!$B$3,V119&lt;&gt;"")),"High",IF(P119&gt;0,"Medium","Normal")))),"")</f>
        <v/>
      </c>
      <c r="X119" s="45" t="n"/>
      <c r="Y119" s="77" t="n"/>
      <c r="Z119" s="45" t="n"/>
    </row>
    <row r="120">
      <c r="A120" s="45" t="n"/>
      <c r="B120" s="45" t="n"/>
      <c r="C120" s="40">
        <f>IFERROR(IF(B120="","",INDEX('Customer Accounts'!$B$5:$B$104,MATCH(B120,'Customer Accounts'!$A$5:$A$104,0))),"Account Not Found")</f>
        <v/>
      </c>
      <c r="D120" s="40">
        <f>IFERROR(IF(B120="","",INDEX('Customer Accounts'!$C$5:$C$104,MATCH(B120,'Customer Accounts'!$A$5:$A$104,0))),"Other")</f>
        <v/>
      </c>
      <c r="E120" s="45" t="n"/>
      <c r="F120" s="77" t="n"/>
      <c r="G120" s="77" t="n"/>
      <c r="H120" s="45" t="n"/>
      <c r="I120" s="45" t="n"/>
      <c r="J120" s="45" t="n"/>
      <c r="K120" s="45" t="n"/>
      <c r="L120" s="78" t="n"/>
      <c r="M120" s="78" t="n"/>
      <c r="N120" s="78" t="n"/>
      <c r="O120" s="76">
        <f>IFERROR(IF(E120="","",MAX(0,L120-M120-N120)),"")</f>
        <v/>
      </c>
      <c r="P120" s="44">
        <f>IFERROR(IF(OR(E120="",O120&lt;=0,G120=""),0,MAX(0,Dashboard!$B$3-G120)),0)</f>
        <v/>
      </c>
      <c r="Q120" s="40">
        <f>IFERROR(IF(E120="","",IF(O120&lt;=0,"Paid",IF(G120="","Missing Due Date",IF(G120&gt;=Dashboard!$B$3,"Current",IF(P120&lt;=30,"1-30",IF(P120&lt;=60,"31-60",IF(P120&lt;=90,"61-90","91+"))))))),"")</f>
        <v/>
      </c>
      <c r="R120" s="40">
        <f>IFERROR(IF(E120="","",IF(O120&lt;=0,"Paid",IF(G120="","Review",IF(G120&gt;=Dashboard!$B$3,"Open","Past Due")))),"")</f>
        <v/>
      </c>
      <c r="S120" s="45" t="n"/>
      <c r="T120" s="40">
        <f>IFERROR(IF(B120="","",INDEX('Customer Accounts'!$M$5:$M$104,MATCH(B120,'Customer Accounts'!$A$5:$A$104,0))),"Unassigned")</f>
        <v/>
      </c>
      <c r="U120" s="77" t="n"/>
      <c r="V120" s="77" t="n"/>
      <c r="W120" s="40">
        <f>IFERROR(IF(E120="","",IF(O120&lt;=0,"Closed",IF(OR(P120&gt;=Dashboard!$B$4,O120&gt;=Dashboard!$B$5,AND(V120&lt;Dashboard!$B$3,V120&lt;&gt;"")),"High",IF(P120&gt;0,"Medium","Normal")))),"")</f>
        <v/>
      </c>
      <c r="X120" s="45" t="n"/>
      <c r="Y120" s="77" t="n"/>
      <c r="Z120" s="45" t="n"/>
    </row>
    <row r="121">
      <c r="A121" s="45" t="n"/>
      <c r="B121" s="45" t="n"/>
      <c r="C121" s="40">
        <f>IFERROR(IF(B121="","",INDEX('Customer Accounts'!$B$5:$B$104,MATCH(B121,'Customer Accounts'!$A$5:$A$104,0))),"Account Not Found")</f>
        <v/>
      </c>
      <c r="D121" s="40">
        <f>IFERROR(IF(B121="","",INDEX('Customer Accounts'!$C$5:$C$104,MATCH(B121,'Customer Accounts'!$A$5:$A$104,0))),"Other")</f>
        <v/>
      </c>
      <c r="E121" s="45" t="n"/>
      <c r="F121" s="77" t="n"/>
      <c r="G121" s="77" t="n"/>
      <c r="H121" s="45" t="n"/>
      <c r="I121" s="45" t="n"/>
      <c r="J121" s="45" t="n"/>
      <c r="K121" s="45" t="n"/>
      <c r="L121" s="78" t="n"/>
      <c r="M121" s="78" t="n"/>
      <c r="N121" s="78" t="n"/>
      <c r="O121" s="76">
        <f>IFERROR(IF(E121="","",MAX(0,L121-M121-N121)),"")</f>
        <v/>
      </c>
      <c r="P121" s="44">
        <f>IFERROR(IF(OR(E121="",O121&lt;=0,G121=""),0,MAX(0,Dashboard!$B$3-G121)),0)</f>
        <v/>
      </c>
      <c r="Q121" s="40">
        <f>IFERROR(IF(E121="","",IF(O121&lt;=0,"Paid",IF(G121="","Missing Due Date",IF(G121&gt;=Dashboard!$B$3,"Current",IF(P121&lt;=30,"1-30",IF(P121&lt;=60,"31-60",IF(P121&lt;=90,"61-90","91+"))))))),"")</f>
        <v/>
      </c>
      <c r="R121" s="40">
        <f>IFERROR(IF(E121="","",IF(O121&lt;=0,"Paid",IF(G121="","Review",IF(G121&gt;=Dashboard!$B$3,"Open","Past Due")))),"")</f>
        <v/>
      </c>
      <c r="S121" s="45" t="n"/>
      <c r="T121" s="40">
        <f>IFERROR(IF(B121="","",INDEX('Customer Accounts'!$M$5:$M$104,MATCH(B121,'Customer Accounts'!$A$5:$A$104,0))),"Unassigned")</f>
        <v/>
      </c>
      <c r="U121" s="77" t="n"/>
      <c r="V121" s="77" t="n"/>
      <c r="W121" s="40">
        <f>IFERROR(IF(E121="","",IF(O121&lt;=0,"Closed",IF(OR(P121&gt;=Dashboard!$B$4,O121&gt;=Dashboard!$B$5,AND(V121&lt;Dashboard!$B$3,V121&lt;&gt;"")),"High",IF(P121&gt;0,"Medium","Normal")))),"")</f>
        <v/>
      </c>
      <c r="X121" s="45" t="n"/>
      <c r="Y121" s="77" t="n"/>
      <c r="Z121" s="45" t="n"/>
    </row>
    <row r="122">
      <c r="A122" s="45" t="n"/>
      <c r="B122" s="45" t="n"/>
      <c r="C122" s="40">
        <f>IFERROR(IF(B122="","",INDEX('Customer Accounts'!$B$5:$B$104,MATCH(B122,'Customer Accounts'!$A$5:$A$104,0))),"Account Not Found")</f>
        <v/>
      </c>
      <c r="D122" s="40">
        <f>IFERROR(IF(B122="","",INDEX('Customer Accounts'!$C$5:$C$104,MATCH(B122,'Customer Accounts'!$A$5:$A$104,0))),"Other")</f>
        <v/>
      </c>
      <c r="E122" s="45" t="n"/>
      <c r="F122" s="77" t="n"/>
      <c r="G122" s="77" t="n"/>
      <c r="H122" s="45" t="n"/>
      <c r="I122" s="45" t="n"/>
      <c r="J122" s="45" t="n"/>
      <c r="K122" s="45" t="n"/>
      <c r="L122" s="78" t="n"/>
      <c r="M122" s="78" t="n"/>
      <c r="N122" s="78" t="n"/>
      <c r="O122" s="76">
        <f>IFERROR(IF(E122="","",MAX(0,L122-M122-N122)),"")</f>
        <v/>
      </c>
      <c r="P122" s="44">
        <f>IFERROR(IF(OR(E122="",O122&lt;=0,G122=""),0,MAX(0,Dashboard!$B$3-G122)),0)</f>
        <v/>
      </c>
      <c r="Q122" s="40">
        <f>IFERROR(IF(E122="","",IF(O122&lt;=0,"Paid",IF(G122="","Missing Due Date",IF(G122&gt;=Dashboard!$B$3,"Current",IF(P122&lt;=30,"1-30",IF(P122&lt;=60,"31-60",IF(P122&lt;=90,"61-90","91+"))))))),"")</f>
        <v/>
      </c>
      <c r="R122" s="40">
        <f>IFERROR(IF(E122="","",IF(O122&lt;=0,"Paid",IF(G122="","Review",IF(G122&gt;=Dashboard!$B$3,"Open","Past Due")))),"")</f>
        <v/>
      </c>
      <c r="S122" s="45" t="n"/>
      <c r="T122" s="40">
        <f>IFERROR(IF(B122="","",INDEX('Customer Accounts'!$M$5:$M$104,MATCH(B122,'Customer Accounts'!$A$5:$A$104,0))),"Unassigned")</f>
        <v/>
      </c>
      <c r="U122" s="77" t="n"/>
      <c r="V122" s="77" t="n"/>
      <c r="W122" s="40">
        <f>IFERROR(IF(E122="","",IF(O122&lt;=0,"Closed",IF(OR(P122&gt;=Dashboard!$B$4,O122&gt;=Dashboard!$B$5,AND(V122&lt;Dashboard!$B$3,V122&lt;&gt;"")),"High",IF(P122&gt;0,"Medium","Normal")))),"")</f>
        <v/>
      </c>
      <c r="X122" s="45" t="n"/>
      <c r="Y122" s="77" t="n"/>
      <c r="Z122" s="45" t="n"/>
    </row>
    <row r="123">
      <c r="A123" s="45" t="n"/>
      <c r="B123" s="45" t="n"/>
      <c r="C123" s="40">
        <f>IFERROR(IF(B123="","",INDEX('Customer Accounts'!$B$5:$B$104,MATCH(B123,'Customer Accounts'!$A$5:$A$104,0))),"Account Not Found")</f>
        <v/>
      </c>
      <c r="D123" s="40">
        <f>IFERROR(IF(B123="","",INDEX('Customer Accounts'!$C$5:$C$104,MATCH(B123,'Customer Accounts'!$A$5:$A$104,0))),"Other")</f>
        <v/>
      </c>
      <c r="E123" s="45" t="n"/>
      <c r="F123" s="77" t="n"/>
      <c r="G123" s="77" t="n"/>
      <c r="H123" s="45" t="n"/>
      <c r="I123" s="45" t="n"/>
      <c r="J123" s="45" t="n"/>
      <c r="K123" s="45" t="n"/>
      <c r="L123" s="78" t="n"/>
      <c r="M123" s="78" t="n"/>
      <c r="N123" s="78" t="n"/>
      <c r="O123" s="76">
        <f>IFERROR(IF(E123="","",MAX(0,L123-M123-N123)),"")</f>
        <v/>
      </c>
      <c r="P123" s="44">
        <f>IFERROR(IF(OR(E123="",O123&lt;=0,G123=""),0,MAX(0,Dashboard!$B$3-G123)),0)</f>
        <v/>
      </c>
      <c r="Q123" s="40">
        <f>IFERROR(IF(E123="","",IF(O123&lt;=0,"Paid",IF(G123="","Missing Due Date",IF(G123&gt;=Dashboard!$B$3,"Current",IF(P123&lt;=30,"1-30",IF(P123&lt;=60,"31-60",IF(P123&lt;=90,"61-90","91+"))))))),"")</f>
        <v/>
      </c>
      <c r="R123" s="40">
        <f>IFERROR(IF(E123="","",IF(O123&lt;=0,"Paid",IF(G123="","Review",IF(G123&gt;=Dashboard!$B$3,"Open","Past Due")))),"")</f>
        <v/>
      </c>
      <c r="S123" s="45" t="n"/>
      <c r="T123" s="40">
        <f>IFERROR(IF(B123="","",INDEX('Customer Accounts'!$M$5:$M$104,MATCH(B123,'Customer Accounts'!$A$5:$A$104,0))),"Unassigned")</f>
        <v/>
      </c>
      <c r="U123" s="77" t="n"/>
      <c r="V123" s="77" t="n"/>
      <c r="W123" s="40">
        <f>IFERROR(IF(E123="","",IF(O123&lt;=0,"Closed",IF(OR(P123&gt;=Dashboard!$B$4,O123&gt;=Dashboard!$B$5,AND(V123&lt;Dashboard!$B$3,V123&lt;&gt;"")),"High",IF(P123&gt;0,"Medium","Normal")))),"")</f>
        <v/>
      </c>
      <c r="X123" s="45" t="n"/>
      <c r="Y123" s="77" t="n"/>
      <c r="Z123" s="45" t="n"/>
    </row>
    <row r="124">
      <c r="A124" s="45" t="n"/>
      <c r="B124" s="45" t="n"/>
      <c r="C124" s="40">
        <f>IFERROR(IF(B124="","",INDEX('Customer Accounts'!$B$5:$B$104,MATCH(B124,'Customer Accounts'!$A$5:$A$104,0))),"Account Not Found")</f>
        <v/>
      </c>
      <c r="D124" s="40">
        <f>IFERROR(IF(B124="","",INDEX('Customer Accounts'!$C$5:$C$104,MATCH(B124,'Customer Accounts'!$A$5:$A$104,0))),"Other")</f>
        <v/>
      </c>
      <c r="E124" s="45" t="n"/>
      <c r="F124" s="77" t="n"/>
      <c r="G124" s="77" t="n"/>
      <c r="H124" s="45" t="n"/>
      <c r="I124" s="45" t="n"/>
      <c r="J124" s="45" t="n"/>
      <c r="K124" s="45" t="n"/>
      <c r="L124" s="78" t="n"/>
      <c r="M124" s="78" t="n"/>
      <c r="N124" s="78" t="n"/>
      <c r="O124" s="76">
        <f>IFERROR(IF(E124="","",MAX(0,L124-M124-N124)),"")</f>
        <v/>
      </c>
      <c r="P124" s="44">
        <f>IFERROR(IF(OR(E124="",O124&lt;=0,G124=""),0,MAX(0,Dashboard!$B$3-G124)),0)</f>
        <v/>
      </c>
      <c r="Q124" s="40">
        <f>IFERROR(IF(E124="","",IF(O124&lt;=0,"Paid",IF(G124="","Missing Due Date",IF(G124&gt;=Dashboard!$B$3,"Current",IF(P124&lt;=30,"1-30",IF(P124&lt;=60,"31-60",IF(P124&lt;=90,"61-90","91+"))))))),"")</f>
        <v/>
      </c>
      <c r="R124" s="40">
        <f>IFERROR(IF(E124="","",IF(O124&lt;=0,"Paid",IF(G124="","Review",IF(G124&gt;=Dashboard!$B$3,"Open","Past Due")))),"")</f>
        <v/>
      </c>
      <c r="S124" s="45" t="n"/>
      <c r="T124" s="40">
        <f>IFERROR(IF(B124="","",INDEX('Customer Accounts'!$M$5:$M$104,MATCH(B124,'Customer Accounts'!$A$5:$A$104,0))),"Unassigned")</f>
        <v/>
      </c>
      <c r="U124" s="77" t="n"/>
      <c r="V124" s="77" t="n"/>
      <c r="W124" s="40">
        <f>IFERROR(IF(E124="","",IF(O124&lt;=0,"Closed",IF(OR(P124&gt;=Dashboard!$B$4,O124&gt;=Dashboard!$B$5,AND(V124&lt;Dashboard!$B$3,V124&lt;&gt;"")),"High",IF(P124&gt;0,"Medium","Normal")))),"")</f>
        <v/>
      </c>
      <c r="X124" s="45" t="n"/>
      <c r="Y124" s="77" t="n"/>
      <c r="Z124" s="45" t="n"/>
    </row>
    <row r="125">
      <c r="A125" s="45" t="n"/>
      <c r="B125" s="45" t="n"/>
      <c r="C125" s="40">
        <f>IFERROR(IF(B125="","",INDEX('Customer Accounts'!$B$5:$B$104,MATCH(B125,'Customer Accounts'!$A$5:$A$104,0))),"Account Not Found")</f>
        <v/>
      </c>
      <c r="D125" s="40">
        <f>IFERROR(IF(B125="","",INDEX('Customer Accounts'!$C$5:$C$104,MATCH(B125,'Customer Accounts'!$A$5:$A$104,0))),"Other")</f>
        <v/>
      </c>
      <c r="E125" s="45" t="n"/>
      <c r="F125" s="77" t="n"/>
      <c r="G125" s="77" t="n"/>
      <c r="H125" s="45" t="n"/>
      <c r="I125" s="45" t="n"/>
      <c r="J125" s="45" t="n"/>
      <c r="K125" s="45" t="n"/>
      <c r="L125" s="78" t="n"/>
      <c r="M125" s="78" t="n"/>
      <c r="N125" s="78" t="n"/>
      <c r="O125" s="76">
        <f>IFERROR(IF(E125="","",MAX(0,L125-M125-N125)),"")</f>
        <v/>
      </c>
      <c r="P125" s="44">
        <f>IFERROR(IF(OR(E125="",O125&lt;=0,G125=""),0,MAX(0,Dashboard!$B$3-G125)),0)</f>
        <v/>
      </c>
      <c r="Q125" s="40">
        <f>IFERROR(IF(E125="","",IF(O125&lt;=0,"Paid",IF(G125="","Missing Due Date",IF(G125&gt;=Dashboard!$B$3,"Current",IF(P125&lt;=30,"1-30",IF(P125&lt;=60,"31-60",IF(P125&lt;=90,"61-90","91+"))))))),"")</f>
        <v/>
      </c>
      <c r="R125" s="40">
        <f>IFERROR(IF(E125="","",IF(O125&lt;=0,"Paid",IF(G125="","Review",IF(G125&gt;=Dashboard!$B$3,"Open","Past Due")))),"")</f>
        <v/>
      </c>
      <c r="S125" s="45" t="n"/>
      <c r="T125" s="40">
        <f>IFERROR(IF(B125="","",INDEX('Customer Accounts'!$M$5:$M$104,MATCH(B125,'Customer Accounts'!$A$5:$A$104,0))),"Unassigned")</f>
        <v/>
      </c>
      <c r="U125" s="77" t="n"/>
      <c r="V125" s="77" t="n"/>
      <c r="W125" s="40">
        <f>IFERROR(IF(E125="","",IF(O125&lt;=0,"Closed",IF(OR(P125&gt;=Dashboard!$B$4,O125&gt;=Dashboard!$B$5,AND(V125&lt;Dashboard!$B$3,V125&lt;&gt;"")),"High",IF(P125&gt;0,"Medium","Normal")))),"")</f>
        <v/>
      </c>
      <c r="X125" s="45" t="n"/>
      <c r="Y125" s="77" t="n"/>
      <c r="Z125" s="45" t="n"/>
    </row>
    <row r="126">
      <c r="A126" s="45" t="n"/>
      <c r="B126" s="45" t="n"/>
      <c r="C126" s="40">
        <f>IFERROR(IF(B126="","",INDEX('Customer Accounts'!$B$5:$B$104,MATCH(B126,'Customer Accounts'!$A$5:$A$104,0))),"Account Not Found")</f>
        <v/>
      </c>
      <c r="D126" s="40">
        <f>IFERROR(IF(B126="","",INDEX('Customer Accounts'!$C$5:$C$104,MATCH(B126,'Customer Accounts'!$A$5:$A$104,0))),"Other")</f>
        <v/>
      </c>
      <c r="E126" s="45" t="n"/>
      <c r="F126" s="77" t="n"/>
      <c r="G126" s="77" t="n"/>
      <c r="H126" s="45" t="n"/>
      <c r="I126" s="45" t="n"/>
      <c r="J126" s="45" t="n"/>
      <c r="K126" s="45" t="n"/>
      <c r="L126" s="78" t="n"/>
      <c r="M126" s="78" t="n"/>
      <c r="N126" s="78" t="n"/>
      <c r="O126" s="76">
        <f>IFERROR(IF(E126="","",MAX(0,L126-M126-N126)),"")</f>
        <v/>
      </c>
      <c r="P126" s="44">
        <f>IFERROR(IF(OR(E126="",O126&lt;=0,G126=""),0,MAX(0,Dashboard!$B$3-G126)),0)</f>
        <v/>
      </c>
      <c r="Q126" s="40">
        <f>IFERROR(IF(E126="","",IF(O126&lt;=0,"Paid",IF(G126="","Missing Due Date",IF(G126&gt;=Dashboard!$B$3,"Current",IF(P126&lt;=30,"1-30",IF(P126&lt;=60,"31-60",IF(P126&lt;=90,"61-90","91+"))))))),"")</f>
        <v/>
      </c>
      <c r="R126" s="40">
        <f>IFERROR(IF(E126="","",IF(O126&lt;=0,"Paid",IF(G126="","Review",IF(G126&gt;=Dashboard!$B$3,"Open","Past Due")))),"")</f>
        <v/>
      </c>
      <c r="S126" s="45" t="n"/>
      <c r="T126" s="40">
        <f>IFERROR(IF(B126="","",INDEX('Customer Accounts'!$M$5:$M$104,MATCH(B126,'Customer Accounts'!$A$5:$A$104,0))),"Unassigned")</f>
        <v/>
      </c>
      <c r="U126" s="77" t="n"/>
      <c r="V126" s="77" t="n"/>
      <c r="W126" s="40">
        <f>IFERROR(IF(E126="","",IF(O126&lt;=0,"Closed",IF(OR(P126&gt;=Dashboard!$B$4,O126&gt;=Dashboard!$B$5,AND(V126&lt;Dashboard!$B$3,V126&lt;&gt;"")),"High",IF(P126&gt;0,"Medium","Normal")))),"")</f>
        <v/>
      </c>
      <c r="X126" s="45" t="n"/>
      <c r="Y126" s="77" t="n"/>
      <c r="Z126" s="45" t="n"/>
    </row>
    <row r="127">
      <c r="A127" s="45" t="n"/>
      <c r="B127" s="45" t="n"/>
      <c r="C127" s="40">
        <f>IFERROR(IF(B127="","",INDEX('Customer Accounts'!$B$5:$B$104,MATCH(B127,'Customer Accounts'!$A$5:$A$104,0))),"Account Not Found")</f>
        <v/>
      </c>
      <c r="D127" s="40">
        <f>IFERROR(IF(B127="","",INDEX('Customer Accounts'!$C$5:$C$104,MATCH(B127,'Customer Accounts'!$A$5:$A$104,0))),"Other")</f>
        <v/>
      </c>
      <c r="E127" s="45" t="n"/>
      <c r="F127" s="77" t="n"/>
      <c r="G127" s="77" t="n"/>
      <c r="H127" s="45" t="n"/>
      <c r="I127" s="45" t="n"/>
      <c r="J127" s="45" t="n"/>
      <c r="K127" s="45" t="n"/>
      <c r="L127" s="78" t="n"/>
      <c r="M127" s="78" t="n"/>
      <c r="N127" s="78" t="n"/>
      <c r="O127" s="76">
        <f>IFERROR(IF(E127="","",MAX(0,L127-M127-N127)),"")</f>
        <v/>
      </c>
      <c r="P127" s="44">
        <f>IFERROR(IF(OR(E127="",O127&lt;=0,G127=""),0,MAX(0,Dashboard!$B$3-G127)),0)</f>
        <v/>
      </c>
      <c r="Q127" s="40">
        <f>IFERROR(IF(E127="","",IF(O127&lt;=0,"Paid",IF(G127="","Missing Due Date",IF(G127&gt;=Dashboard!$B$3,"Current",IF(P127&lt;=30,"1-30",IF(P127&lt;=60,"31-60",IF(P127&lt;=90,"61-90","91+"))))))),"")</f>
        <v/>
      </c>
      <c r="R127" s="40">
        <f>IFERROR(IF(E127="","",IF(O127&lt;=0,"Paid",IF(G127="","Review",IF(G127&gt;=Dashboard!$B$3,"Open","Past Due")))),"")</f>
        <v/>
      </c>
      <c r="S127" s="45" t="n"/>
      <c r="T127" s="40">
        <f>IFERROR(IF(B127="","",INDEX('Customer Accounts'!$M$5:$M$104,MATCH(B127,'Customer Accounts'!$A$5:$A$104,0))),"Unassigned")</f>
        <v/>
      </c>
      <c r="U127" s="77" t="n"/>
      <c r="V127" s="77" t="n"/>
      <c r="W127" s="40">
        <f>IFERROR(IF(E127="","",IF(O127&lt;=0,"Closed",IF(OR(P127&gt;=Dashboard!$B$4,O127&gt;=Dashboard!$B$5,AND(V127&lt;Dashboard!$B$3,V127&lt;&gt;"")),"High",IF(P127&gt;0,"Medium","Normal")))),"")</f>
        <v/>
      </c>
      <c r="X127" s="45" t="n"/>
      <c r="Y127" s="77" t="n"/>
      <c r="Z127" s="45" t="n"/>
    </row>
    <row r="128">
      <c r="A128" s="45" t="n"/>
      <c r="B128" s="45" t="n"/>
      <c r="C128" s="40">
        <f>IFERROR(IF(B128="","",INDEX('Customer Accounts'!$B$5:$B$104,MATCH(B128,'Customer Accounts'!$A$5:$A$104,0))),"Account Not Found")</f>
        <v/>
      </c>
      <c r="D128" s="40">
        <f>IFERROR(IF(B128="","",INDEX('Customer Accounts'!$C$5:$C$104,MATCH(B128,'Customer Accounts'!$A$5:$A$104,0))),"Other")</f>
        <v/>
      </c>
      <c r="E128" s="45" t="n"/>
      <c r="F128" s="77" t="n"/>
      <c r="G128" s="77" t="n"/>
      <c r="H128" s="45" t="n"/>
      <c r="I128" s="45" t="n"/>
      <c r="J128" s="45" t="n"/>
      <c r="K128" s="45" t="n"/>
      <c r="L128" s="78" t="n"/>
      <c r="M128" s="78" t="n"/>
      <c r="N128" s="78" t="n"/>
      <c r="O128" s="76">
        <f>IFERROR(IF(E128="","",MAX(0,L128-M128-N128)),"")</f>
        <v/>
      </c>
      <c r="P128" s="44">
        <f>IFERROR(IF(OR(E128="",O128&lt;=0,G128=""),0,MAX(0,Dashboard!$B$3-G128)),0)</f>
        <v/>
      </c>
      <c r="Q128" s="40">
        <f>IFERROR(IF(E128="","",IF(O128&lt;=0,"Paid",IF(G128="","Missing Due Date",IF(G128&gt;=Dashboard!$B$3,"Current",IF(P128&lt;=30,"1-30",IF(P128&lt;=60,"31-60",IF(P128&lt;=90,"61-90","91+"))))))),"")</f>
        <v/>
      </c>
      <c r="R128" s="40">
        <f>IFERROR(IF(E128="","",IF(O128&lt;=0,"Paid",IF(G128="","Review",IF(G128&gt;=Dashboard!$B$3,"Open","Past Due")))),"")</f>
        <v/>
      </c>
      <c r="S128" s="45" t="n"/>
      <c r="T128" s="40">
        <f>IFERROR(IF(B128="","",INDEX('Customer Accounts'!$M$5:$M$104,MATCH(B128,'Customer Accounts'!$A$5:$A$104,0))),"Unassigned")</f>
        <v/>
      </c>
      <c r="U128" s="77" t="n"/>
      <c r="V128" s="77" t="n"/>
      <c r="W128" s="40">
        <f>IFERROR(IF(E128="","",IF(O128&lt;=0,"Closed",IF(OR(P128&gt;=Dashboard!$B$4,O128&gt;=Dashboard!$B$5,AND(V128&lt;Dashboard!$B$3,V128&lt;&gt;"")),"High",IF(P128&gt;0,"Medium","Normal")))),"")</f>
        <v/>
      </c>
      <c r="X128" s="45" t="n"/>
      <c r="Y128" s="77" t="n"/>
      <c r="Z128" s="45" t="n"/>
    </row>
    <row r="129">
      <c r="A129" s="45" t="n"/>
      <c r="B129" s="45" t="n"/>
      <c r="C129" s="40">
        <f>IFERROR(IF(B129="","",INDEX('Customer Accounts'!$B$5:$B$104,MATCH(B129,'Customer Accounts'!$A$5:$A$104,0))),"Account Not Found")</f>
        <v/>
      </c>
      <c r="D129" s="40">
        <f>IFERROR(IF(B129="","",INDEX('Customer Accounts'!$C$5:$C$104,MATCH(B129,'Customer Accounts'!$A$5:$A$104,0))),"Other")</f>
        <v/>
      </c>
      <c r="E129" s="45" t="n"/>
      <c r="F129" s="77" t="n"/>
      <c r="G129" s="77" t="n"/>
      <c r="H129" s="45" t="n"/>
      <c r="I129" s="45" t="n"/>
      <c r="J129" s="45" t="n"/>
      <c r="K129" s="45" t="n"/>
      <c r="L129" s="78" t="n"/>
      <c r="M129" s="78" t="n"/>
      <c r="N129" s="78" t="n"/>
      <c r="O129" s="76">
        <f>IFERROR(IF(E129="","",MAX(0,L129-M129-N129)),"")</f>
        <v/>
      </c>
      <c r="P129" s="44">
        <f>IFERROR(IF(OR(E129="",O129&lt;=0,G129=""),0,MAX(0,Dashboard!$B$3-G129)),0)</f>
        <v/>
      </c>
      <c r="Q129" s="40">
        <f>IFERROR(IF(E129="","",IF(O129&lt;=0,"Paid",IF(G129="","Missing Due Date",IF(G129&gt;=Dashboard!$B$3,"Current",IF(P129&lt;=30,"1-30",IF(P129&lt;=60,"31-60",IF(P129&lt;=90,"61-90","91+"))))))),"")</f>
        <v/>
      </c>
      <c r="R129" s="40">
        <f>IFERROR(IF(E129="","",IF(O129&lt;=0,"Paid",IF(G129="","Review",IF(G129&gt;=Dashboard!$B$3,"Open","Past Due")))),"")</f>
        <v/>
      </c>
      <c r="S129" s="45" t="n"/>
      <c r="T129" s="40">
        <f>IFERROR(IF(B129="","",INDEX('Customer Accounts'!$M$5:$M$104,MATCH(B129,'Customer Accounts'!$A$5:$A$104,0))),"Unassigned")</f>
        <v/>
      </c>
      <c r="U129" s="77" t="n"/>
      <c r="V129" s="77" t="n"/>
      <c r="W129" s="40">
        <f>IFERROR(IF(E129="","",IF(O129&lt;=0,"Closed",IF(OR(P129&gt;=Dashboard!$B$4,O129&gt;=Dashboard!$B$5,AND(V129&lt;Dashboard!$B$3,V129&lt;&gt;"")),"High",IF(P129&gt;0,"Medium","Normal")))),"")</f>
        <v/>
      </c>
      <c r="X129" s="45" t="n"/>
      <c r="Y129" s="77" t="n"/>
      <c r="Z129" s="45" t="n"/>
    </row>
    <row r="130">
      <c r="A130" s="45" t="n"/>
      <c r="B130" s="45" t="n"/>
      <c r="C130" s="40">
        <f>IFERROR(IF(B130="","",INDEX('Customer Accounts'!$B$5:$B$104,MATCH(B130,'Customer Accounts'!$A$5:$A$104,0))),"Account Not Found")</f>
        <v/>
      </c>
      <c r="D130" s="40">
        <f>IFERROR(IF(B130="","",INDEX('Customer Accounts'!$C$5:$C$104,MATCH(B130,'Customer Accounts'!$A$5:$A$104,0))),"Other")</f>
        <v/>
      </c>
      <c r="E130" s="45" t="n"/>
      <c r="F130" s="77" t="n"/>
      <c r="G130" s="77" t="n"/>
      <c r="H130" s="45" t="n"/>
      <c r="I130" s="45" t="n"/>
      <c r="J130" s="45" t="n"/>
      <c r="K130" s="45" t="n"/>
      <c r="L130" s="78" t="n"/>
      <c r="M130" s="78" t="n"/>
      <c r="N130" s="78" t="n"/>
      <c r="O130" s="76">
        <f>IFERROR(IF(E130="","",MAX(0,L130-M130-N130)),"")</f>
        <v/>
      </c>
      <c r="P130" s="44">
        <f>IFERROR(IF(OR(E130="",O130&lt;=0,G130=""),0,MAX(0,Dashboard!$B$3-G130)),0)</f>
        <v/>
      </c>
      <c r="Q130" s="40">
        <f>IFERROR(IF(E130="","",IF(O130&lt;=0,"Paid",IF(G130="","Missing Due Date",IF(G130&gt;=Dashboard!$B$3,"Current",IF(P130&lt;=30,"1-30",IF(P130&lt;=60,"31-60",IF(P130&lt;=90,"61-90","91+"))))))),"")</f>
        <v/>
      </c>
      <c r="R130" s="40">
        <f>IFERROR(IF(E130="","",IF(O130&lt;=0,"Paid",IF(G130="","Review",IF(G130&gt;=Dashboard!$B$3,"Open","Past Due")))),"")</f>
        <v/>
      </c>
      <c r="S130" s="45" t="n"/>
      <c r="T130" s="40">
        <f>IFERROR(IF(B130="","",INDEX('Customer Accounts'!$M$5:$M$104,MATCH(B130,'Customer Accounts'!$A$5:$A$104,0))),"Unassigned")</f>
        <v/>
      </c>
      <c r="U130" s="77" t="n"/>
      <c r="V130" s="77" t="n"/>
      <c r="W130" s="40">
        <f>IFERROR(IF(E130="","",IF(O130&lt;=0,"Closed",IF(OR(P130&gt;=Dashboard!$B$4,O130&gt;=Dashboard!$B$5,AND(V130&lt;Dashboard!$B$3,V130&lt;&gt;"")),"High",IF(P130&gt;0,"Medium","Normal")))),"")</f>
        <v/>
      </c>
      <c r="X130" s="45" t="n"/>
      <c r="Y130" s="77" t="n"/>
      <c r="Z130" s="45" t="n"/>
    </row>
    <row r="131">
      <c r="A131" s="45" t="n"/>
      <c r="B131" s="45" t="n"/>
      <c r="C131" s="40">
        <f>IFERROR(IF(B131="","",INDEX('Customer Accounts'!$B$5:$B$104,MATCH(B131,'Customer Accounts'!$A$5:$A$104,0))),"Account Not Found")</f>
        <v/>
      </c>
      <c r="D131" s="40">
        <f>IFERROR(IF(B131="","",INDEX('Customer Accounts'!$C$5:$C$104,MATCH(B131,'Customer Accounts'!$A$5:$A$104,0))),"Other")</f>
        <v/>
      </c>
      <c r="E131" s="45" t="n"/>
      <c r="F131" s="77" t="n"/>
      <c r="G131" s="77" t="n"/>
      <c r="H131" s="45" t="n"/>
      <c r="I131" s="45" t="n"/>
      <c r="J131" s="45" t="n"/>
      <c r="K131" s="45" t="n"/>
      <c r="L131" s="78" t="n"/>
      <c r="M131" s="78" t="n"/>
      <c r="N131" s="78" t="n"/>
      <c r="O131" s="76">
        <f>IFERROR(IF(E131="","",MAX(0,L131-M131-N131)),"")</f>
        <v/>
      </c>
      <c r="P131" s="44">
        <f>IFERROR(IF(OR(E131="",O131&lt;=0,G131=""),0,MAX(0,Dashboard!$B$3-G131)),0)</f>
        <v/>
      </c>
      <c r="Q131" s="40">
        <f>IFERROR(IF(E131="","",IF(O131&lt;=0,"Paid",IF(G131="","Missing Due Date",IF(G131&gt;=Dashboard!$B$3,"Current",IF(P131&lt;=30,"1-30",IF(P131&lt;=60,"31-60",IF(P131&lt;=90,"61-90","91+"))))))),"")</f>
        <v/>
      </c>
      <c r="R131" s="40">
        <f>IFERROR(IF(E131="","",IF(O131&lt;=0,"Paid",IF(G131="","Review",IF(G131&gt;=Dashboard!$B$3,"Open","Past Due")))),"")</f>
        <v/>
      </c>
      <c r="S131" s="45" t="n"/>
      <c r="T131" s="40">
        <f>IFERROR(IF(B131="","",INDEX('Customer Accounts'!$M$5:$M$104,MATCH(B131,'Customer Accounts'!$A$5:$A$104,0))),"Unassigned")</f>
        <v/>
      </c>
      <c r="U131" s="77" t="n"/>
      <c r="V131" s="77" t="n"/>
      <c r="W131" s="40">
        <f>IFERROR(IF(E131="","",IF(O131&lt;=0,"Closed",IF(OR(P131&gt;=Dashboard!$B$4,O131&gt;=Dashboard!$B$5,AND(V131&lt;Dashboard!$B$3,V131&lt;&gt;"")),"High",IF(P131&gt;0,"Medium","Normal")))),"")</f>
        <v/>
      </c>
      <c r="X131" s="45" t="n"/>
      <c r="Y131" s="77" t="n"/>
      <c r="Z131" s="45" t="n"/>
    </row>
    <row r="132">
      <c r="A132" s="45" t="n"/>
      <c r="B132" s="45" t="n"/>
      <c r="C132" s="40">
        <f>IFERROR(IF(B132="","",INDEX('Customer Accounts'!$B$5:$B$104,MATCH(B132,'Customer Accounts'!$A$5:$A$104,0))),"Account Not Found")</f>
        <v/>
      </c>
      <c r="D132" s="40">
        <f>IFERROR(IF(B132="","",INDEX('Customer Accounts'!$C$5:$C$104,MATCH(B132,'Customer Accounts'!$A$5:$A$104,0))),"Other")</f>
        <v/>
      </c>
      <c r="E132" s="45" t="n"/>
      <c r="F132" s="77" t="n"/>
      <c r="G132" s="77" t="n"/>
      <c r="H132" s="45" t="n"/>
      <c r="I132" s="45" t="n"/>
      <c r="J132" s="45" t="n"/>
      <c r="K132" s="45" t="n"/>
      <c r="L132" s="78" t="n"/>
      <c r="M132" s="78" t="n"/>
      <c r="N132" s="78" t="n"/>
      <c r="O132" s="76">
        <f>IFERROR(IF(E132="","",MAX(0,L132-M132-N132)),"")</f>
        <v/>
      </c>
      <c r="P132" s="44">
        <f>IFERROR(IF(OR(E132="",O132&lt;=0,G132=""),0,MAX(0,Dashboard!$B$3-G132)),0)</f>
        <v/>
      </c>
      <c r="Q132" s="40">
        <f>IFERROR(IF(E132="","",IF(O132&lt;=0,"Paid",IF(G132="","Missing Due Date",IF(G132&gt;=Dashboard!$B$3,"Current",IF(P132&lt;=30,"1-30",IF(P132&lt;=60,"31-60",IF(P132&lt;=90,"61-90","91+"))))))),"")</f>
        <v/>
      </c>
      <c r="R132" s="40">
        <f>IFERROR(IF(E132="","",IF(O132&lt;=0,"Paid",IF(G132="","Review",IF(G132&gt;=Dashboard!$B$3,"Open","Past Due")))),"")</f>
        <v/>
      </c>
      <c r="S132" s="45" t="n"/>
      <c r="T132" s="40">
        <f>IFERROR(IF(B132="","",INDEX('Customer Accounts'!$M$5:$M$104,MATCH(B132,'Customer Accounts'!$A$5:$A$104,0))),"Unassigned")</f>
        <v/>
      </c>
      <c r="U132" s="77" t="n"/>
      <c r="V132" s="77" t="n"/>
      <c r="W132" s="40">
        <f>IFERROR(IF(E132="","",IF(O132&lt;=0,"Closed",IF(OR(P132&gt;=Dashboard!$B$4,O132&gt;=Dashboard!$B$5,AND(V132&lt;Dashboard!$B$3,V132&lt;&gt;"")),"High",IF(P132&gt;0,"Medium","Normal")))),"")</f>
        <v/>
      </c>
      <c r="X132" s="45" t="n"/>
      <c r="Y132" s="77" t="n"/>
      <c r="Z132" s="45" t="n"/>
    </row>
    <row r="133">
      <c r="A133" s="45" t="n"/>
      <c r="B133" s="45" t="n"/>
      <c r="C133" s="40">
        <f>IFERROR(IF(B133="","",INDEX('Customer Accounts'!$B$5:$B$104,MATCH(B133,'Customer Accounts'!$A$5:$A$104,0))),"Account Not Found")</f>
        <v/>
      </c>
      <c r="D133" s="40">
        <f>IFERROR(IF(B133="","",INDEX('Customer Accounts'!$C$5:$C$104,MATCH(B133,'Customer Accounts'!$A$5:$A$104,0))),"Other")</f>
        <v/>
      </c>
      <c r="E133" s="45" t="n"/>
      <c r="F133" s="77" t="n"/>
      <c r="G133" s="77" t="n"/>
      <c r="H133" s="45" t="n"/>
      <c r="I133" s="45" t="n"/>
      <c r="J133" s="45" t="n"/>
      <c r="K133" s="45" t="n"/>
      <c r="L133" s="78" t="n"/>
      <c r="M133" s="78" t="n"/>
      <c r="N133" s="78" t="n"/>
      <c r="O133" s="76">
        <f>IFERROR(IF(E133="","",MAX(0,L133-M133-N133)),"")</f>
        <v/>
      </c>
      <c r="P133" s="44">
        <f>IFERROR(IF(OR(E133="",O133&lt;=0,G133=""),0,MAX(0,Dashboard!$B$3-G133)),0)</f>
        <v/>
      </c>
      <c r="Q133" s="40">
        <f>IFERROR(IF(E133="","",IF(O133&lt;=0,"Paid",IF(G133="","Missing Due Date",IF(G133&gt;=Dashboard!$B$3,"Current",IF(P133&lt;=30,"1-30",IF(P133&lt;=60,"31-60",IF(P133&lt;=90,"61-90","91+"))))))),"")</f>
        <v/>
      </c>
      <c r="R133" s="40">
        <f>IFERROR(IF(E133="","",IF(O133&lt;=0,"Paid",IF(G133="","Review",IF(G133&gt;=Dashboard!$B$3,"Open","Past Due")))),"")</f>
        <v/>
      </c>
      <c r="S133" s="45" t="n"/>
      <c r="T133" s="40">
        <f>IFERROR(IF(B133="","",INDEX('Customer Accounts'!$M$5:$M$104,MATCH(B133,'Customer Accounts'!$A$5:$A$104,0))),"Unassigned")</f>
        <v/>
      </c>
      <c r="U133" s="77" t="n"/>
      <c r="V133" s="77" t="n"/>
      <c r="W133" s="40">
        <f>IFERROR(IF(E133="","",IF(O133&lt;=0,"Closed",IF(OR(P133&gt;=Dashboard!$B$4,O133&gt;=Dashboard!$B$5,AND(V133&lt;Dashboard!$B$3,V133&lt;&gt;"")),"High",IF(P133&gt;0,"Medium","Normal")))),"")</f>
        <v/>
      </c>
      <c r="X133" s="45" t="n"/>
      <c r="Y133" s="77" t="n"/>
      <c r="Z133" s="45" t="n"/>
    </row>
    <row r="134">
      <c r="A134" s="45" t="n"/>
      <c r="B134" s="45" t="n"/>
      <c r="C134" s="40">
        <f>IFERROR(IF(B134="","",INDEX('Customer Accounts'!$B$5:$B$104,MATCH(B134,'Customer Accounts'!$A$5:$A$104,0))),"Account Not Found")</f>
        <v/>
      </c>
      <c r="D134" s="40">
        <f>IFERROR(IF(B134="","",INDEX('Customer Accounts'!$C$5:$C$104,MATCH(B134,'Customer Accounts'!$A$5:$A$104,0))),"Other")</f>
        <v/>
      </c>
      <c r="E134" s="45" t="n"/>
      <c r="F134" s="77" t="n"/>
      <c r="G134" s="77" t="n"/>
      <c r="H134" s="45" t="n"/>
      <c r="I134" s="45" t="n"/>
      <c r="J134" s="45" t="n"/>
      <c r="K134" s="45" t="n"/>
      <c r="L134" s="78" t="n"/>
      <c r="M134" s="78" t="n"/>
      <c r="N134" s="78" t="n"/>
      <c r="O134" s="76">
        <f>IFERROR(IF(E134="","",MAX(0,L134-M134-N134)),"")</f>
        <v/>
      </c>
      <c r="P134" s="44">
        <f>IFERROR(IF(OR(E134="",O134&lt;=0,G134=""),0,MAX(0,Dashboard!$B$3-G134)),0)</f>
        <v/>
      </c>
      <c r="Q134" s="40">
        <f>IFERROR(IF(E134="","",IF(O134&lt;=0,"Paid",IF(G134="","Missing Due Date",IF(G134&gt;=Dashboard!$B$3,"Current",IF(P134&lt;=30,"1-30",IF(P134&lt;=60,"31-60",IF(P134&lt;=90,"61-90","91+"))))))),"")</f>
        <v/>
      </c>
      <c r="R134" s="40">
        <f>IFERROR(IF(E134="","",IF(O134&lt;=0,"Paid",IF(G134="","Review",IF(G134&gt;=Dashboard!$B$3,"Open","Past Due")))),"")</f>
        <v/>
      </c>
      <c r="S134" s="45" t="n"/>
      <c r="T134" s="40">
        <f>IFERROR(IF(B134="","",INDEX('Customer Accounts'!$M$5:$M$104,MATCH(B134,'Customer Accounts'!$A$5:$A$104,0))),"Unassigned")</f>
        <v/>
      </c>
      <c r="U134" s="77" t="n"/>
      <c r="V134" s="77" t="n"/>
      <c r="W134" s="40">
        <f>IFERROR(IF(E134="","",IF(O134&lt;=0,"Closed",IF(OR(P134&gt;=Dashboard!$B$4,O134&gt;=Dashboard!$B$5,AND(V134&lt;Dashboard!$B$3,V134&lt;&gt;"")),"High",IF(P134&gt;0,"Medium","Normal")))),"")</f>
        <v/>
      </c>
      <c r="X134" s="45" t="n"/>
      <c r="Y134" s="77" t="n"/>
      <c r="Z134" s="45" t="n"/>
    </row>
    <row r="135">
      <c r="A135" s="45" t="n"/>
      <c r="B135" s="45" t="n"/>
      <c r="C135" s="40">
        <f>IFERROR(IF(B135="","",INDEX('Customer Accounts'!$B$5:$B$104,MATCH(B135,'Customer Accounts'!$A$5:$A$104,0))),"Account Not Found")</f>
        <v/>
      </c>
      <c r="D135" s="40">
        <f>IFERROR(IF(B135="","",INDEX('Customer Accounts'!$C$5:$C$104,MATCH(B135,'Customer Accounts'!$A$5:$A$104,0))),"Other")</f>
        <v/>
      </c>
      <c r="E135" s="45" t="n"/>
      <c r="F135" s="77" t="n"/>
      <c r="G135" s="77" t="n"/>
      <c r="H135" s="45" t="n"/>
      <c r="I135" s="45" t="n"/>
      <c r="J135" s="45" t="n"/>
      <c r="K135" s="45" t="n"/>
      <c r="L135" s="78" t="n"/>
      <c r="M135" s="78" t="n"/>
      <c r="N135" s="78" t="n"/>
      <c r="O135" s="76">
        <f>IFERROR(IF(E135="","",MAX(0,L135-M135-N135)),"")</f>
        <v/>
      </c>
      <c r="P135" s="44">
        <f>IFERROR(IF(OR(E135="",O135&lt;=0,G135=""),0,MAX(0,Dashboard!$B$3-G135)),0)</f>
        <v/>
      </c>
      <c r="Q135" s="40">
        <f>IFERROR(IF(E135="","",IF(O135&lt;=0,"Paid",IF(G135="","Missing Due Date",IF(G135&gt;=Dashboard!$B$3,"Current",IF(P135&lt;=30,"1-30",IF(P135&lt;=60,"31-60",IF(P135&lt;=90,"61-90","91+"))))))),"")</f>
        <v/>
      </c>
      <c r="R135" s="40">
        <f>IFERROR(IF(E135="","",IF(O135&lt;=0,"Paid",IF(G135="","Review",IF(G135&gt;=Dashboard!$B$3,"Open","Past Due")))),"")</f>
        <v/>
      </c>
      <c r="S135" s="45" t="n"/>
      <c r="T135" s="40">
        <f>IFERROR(IF(B135="","",INDEX('Customer Accounts'!$M$5:$M$104,MATCH(B135,'Customer Accounts'!$A$5:$A$104,0))),"Unassigned")</f>
        <v/>
      </c>
      <c r="U135" s="77" t="n"/>
      <c r="V135" s="77" t="n"/>
      <c r="W135" s="40">
        <f>IFERROR(IF(E135="","",IF(O135&lt;=0,"Closed",IF(OR(P135&gt;=Dashboard!$B$4,O135&gt;=Dashboard!$B$5,AND(V135&lt;Dashboard!$B$3,V135&lt;&gt;"")),"High",IF(P135&gt;0,"Medium","Normal")))),"")</f>
        <v/>
      </c>
      <c r="X135" s="45" t="n"/>
      <c r="Y135" s="77" t="n"/>
      <c r="Z135" s="45" t="n"/>
    </row>
    <row r="136">
      <c r="A136" s="45" t="n"/>
      <c r="B136" s="45" t="n"/>
      <c r="C136" s="40">
        <f>IFERROR(IF(B136="","",INDEX('Customer Accounts'!$B$5:$B$104,MATCH(B136,'Customer Accounts'!$A$5:$A$104,0))),"Account Not Found")</f>
        <v/>
      </c>
      <c r="D136" s="40">
        <f>IFERROR(IF(B136="","",INDEX('Customer Accounts'!$C$5:$C$104,MATCH(B136,'Customer Accounts'!$A$5:$A$104,0))),"Other")</f>
        <v/>
      </c>
      <c r="E136" s="45" t="n"/>
      <c r="F136" s="77" t="n"/>
      <c r="G136" s="77" t="n"/>
      <c r="H136" s="45" t="n"/>
      <c r="I136" s="45" t="n"/>
      <c r="J136" s="45" t="n"/>
      <c r="K136" s="45" t="n"/>
      <c r="L136" s="78" t="n"/>
      <c r="M136" s="78" t="n"/>
      <c r="N136" s="78" t="n"/>
      <c r="O136" s="76">
        <f>IFERROR(IF(E136="","",MAX(0,L136-M136-N136)),"")</f>
        <v/>
      </c>
      <c r="P136" s="44">
        <f>IFERROR(IF(OR(E136="",O136&lt;=0,G136=""),0,MAX(0,Dashboard!$B$3-G136)),0)</f>
        <v/>
      </c>
      <c r="Q136" s="40">
        <f>IFERROR(IF(E136="","",IF(O136&lt;=0,"Paid",IF(G136="","Missing Due Date",IF(G136&gt;=Dashboard!$B$3,"Current",IF(P136&lt;=30,"1-30",IF(P136&lt;=60,"31-60",IF(P136&lt;=90,"61-90","91+"))))))),"")</f>
        <v/>
      </c>
      <c r="R136" s="40">
        <f>IFERROR(IF(E136="","",IF(O136&lt;=0,"Paid",IF(G136="","Review",IF(G136&gt;=Dashboard!$B$3,"Open","Past Due")))),"")</f>
        <v/>
      </c>
      <c r="S136" s="45" t="n"/>
      <c r="T136" s="40">
        <f>IFERROR(IF(B136="","",INDEX('Customer Accounts'!$M$5:$M$104,MATCH(B136,'Customer Accounts'!$A$5:$A$104,0))),"Unassigned")</f>
        <v/>
      </c>
      <c r="U136" s="77" t="n"/>
      <c r="V136" s="77" t="n"/>
      <c r="W136" s="40">
        <f>IFERROR(IF(E136="","",IF(O136&lt;=0,"Closed",IF(OR(P136&gt;=Dashboard!$B$4,O136&gt;=Dashboard!$B$5,AND(V136&lt;Dashboard!$B$3,V136&lt;&gt;"")),"High",IF(P136&gt;0,"Medium","Normal")))),"")</f>
        <v/>
      </c>
      <c r="X136" s="45" t="n"/>
      <c r="Y136" s="77" t="n"/>
      <c r="Z136" s="45" t="n"/>
    </row>
    <row r="137">
      <c r="A137" s="45" t="n"/>
      <c r="B137" s="45" t="n"/>
      <c r="C137" s="40">
        <f>IFERROR(IF(B137="","",INDEX('Customer Accounts'!$B$5:$B$104,MATCH(B137,'Customer Accounts'!$A$5:$A$104,0))),"Account Not Found")</f>
        <v/>
      </c>
      <c r="D137" s="40">
        <f>IFERROR(IF(B137="","",INDEX('Customer Accounts'!$C$5:$C$104,MATCH(B137,'Customer Accounts'!$A$5:$A$104,0))),"Other")</f>
        <v/>
      </c>
      <c r="E137" s="45" t="n"/>
      <c r="F137" s="77" t="n"/>
      <c r="G137" s="77" t="n"/>
      <c r="H137" s="45" t="n"/>
      <c r="I137" s="45" t="n"/>
      <c r="J137" s="45" t="n"/>
      <c r="K137" s="45" t="n"/>
      <c r="L137" s="78" t="n"/>
      <c r="M137" s="78" t="n"/>
      <c r="N137" s="78" t="n"/>
      <c r="O137" s="76">
        <f>IFERROR(IF(E137="","",MAX(0,L137-M137-N137)),"")</f>
        <v/>
      </c>
      <c r="P137" s="44">
        <f>IFERROR(IF(OR(E137="",O137&lt;=0,G137=""),0,MAX(0,Dashboard!$B$3-G137)),0)</f>
        <v/>
      </c>
      <c r="Q137" s="40">
        <f>IFERROR(IF(E137="","",IF(O137&lt;=0,"Paid",IF(G137="","Missing Due Date",IF(G137&gt;=Dashboard!$B$3,"Current",IF(P137&lt;=30,"1-30",IF(P137&lt;=60,"31-60",IF(P137&lt;=90,"61-90","91+"))))))),"")</f>
        <v/>
      </c>
      <c r="R137" s="40">
        <f>IFERROR(IF(E137="","",IF(O137&lt;=0,"Paid",IF(G137="","Review",IF(G137&gt;=Dashboard!$B$3,"Open","Past Due")))),"")</f>
        <v/>
      </c>
      <c r="S137" s="45" t="n"/>
      <c r="T137" s="40">
        <f>IFERROR(IF(B137="","",INDEX('Customer Accounts'!$M$5:$M$104,MATCH(B137,'Customer Accounts'!$A$5:$A$104,0))),"Unassigned")</f>
        <v/>
      </c>
      <c r="U137" s="77" t="n"/>
      <c r="V137" s="77" t="n"/>
      <c r="W137" s="40">
        <f>IFERROR(IF(E137="","",IF(O137&lt;=0,"Closed",IF(OR(P137&gt;=Dashboard!$B$4,O137&gt;=Dashboard!$B$5,AND(V137&lt;Dashboard!$B$3,V137&lt;&gt;"")),"High",IF(P137&gt;0,"Medium","Normal")))),"")</f>
        <v/>
      </c>
      <c r="X137" s="45" t="n"/>
      <c r="Y137" s="77" t="n"/>
      <c r="Z137" s="45" t="n"/>
    </row>
    <row r="138">
      <c r="A138" s="45" t="n"/>
      <c r="B138" s="45" t="n"/>
      <c r="C138" s="40">
        <f>IFERROR(IF(B138="","",INDEX('Customer Accounts'!$B$5:$B$104,MATCH(B138,'Customer Accounts'!$A$5:$A$104,0))),"Account Not Found")</f>
        <v/>
      </c>
      <c r="D138" s="40">
        <f>IFERROR(IF(B138="","",INDEX('Customer Accounts'!$C$5:$C$104,MATCH(B138,'Customer Accounts'!$A$5:$A$104,0))),"Other")</f>
        <v/>
      </c>
      <c r="E138" s="45" t="n"/>
      <c r="F138" s="77" t="n"/>
      <c r="G138" s="77" t="n"/>
      <c r="H138" s="45" t="n"/>
      <c r="I138" s="45" t="n"/>
      <c r="J138" s="45" t="n"/>
      <c r="K138" s="45" t="n"/>
      <c r="L138" s="78" t="n"/>
      <c r="M138" s="78" t="n"/>
      <c r="N138" s="78" t="n"/>
      <c r="O138" s="76">
        <f>IFERROR(IF(E138="","",MAX(0,L138-M138-N138)),"")</f>
        <v/>
      </c>
      <c r="P138" s="44">
        <f>IFERROR(IF(OR(E138="",O138&lt;=0,G138=""),0,MAX(0,Dashboard!$B$3-G138)),0)</f>
        <v/>
      </c>
      <c r="Q138" s="40">
        <f>IFERROR(IF(E138="","",IF(O138&lt;=0,"Paid",IF(G138="","Missing Due Date",IF(G138&gt;=Dashboard!$B$3,"Current",IF(P138&lt;=30,"1-30",IF(P138&lt;=60,"31-60",IF(P138&lt;=90,"61-90","91+"))))))),"")</f>
        <v/>
      </c>
      <c r="R138" s="40">
        <f>IFERROR(IF(E138="","",IF(O138&lt;=0,"Paid",IF(G138="","Review",IF(G138&gt;=Dashboard!$B$3,"Open","Past Due")))),"")</f>
        <v/>
      </c>
      <c r="S138" s="45" t="n"/>
      <c r="T138" s="40">
        <f>IFERROR(IF(B138="","",INDEX('Customer Accounts'!$M$5:$M$104,MATCH(B138,'Customer Accounts'!$A$5:$A$104,0))),"Unassigned")</f>
        <v/>
      </c>
      <c r="U138" s="77" t="n"/>
      <c r="V138" s="77" t="n"/>
      <c r="W138" s="40">
        <f>IFERROR(IF(E138="","",IF(O138&lt;=0,"Closed",IF(OR(P138&gt;=Dashboard!$B$4,O138&gt;=Dashboard!$B$5,AND(V138&lt;Dashboard!$B$3,V138&lt;&gt;"")),"High",IF(P138&gt;0,"Medium","Normal")))),"")</f>
        <v/>
      </c>
      <c r="X138" s="45" t="n"/>
      <c r="Y138" s="77" t="n"/>
      <c r="Z138" s="45" t="n"/>
    </row>
    <row r="139">
      <c r="A139" s="45" t="n"/>
      <c r="B139" s="45" t="n"/>
      <c r="C139" s="40">
        <f>IFERROR(IF(B139="","",INDEX('Customer Accounts'!$B$5:$B$104,MATCH(B139,'Customer Accounts'!$A$5:$A$104,0))),"Account Not Found")</f>
        <v/>
      </c>
      <c r="D139" s="40">
        <f>IFERROR(IF(B139="","",INDEX('Customer Accounts'!$C$5:$C$104,MATCH(B139,'Customer Accounts'!$A$5:$A$104,0))),"Other")</f>
        <v/>
      </c>
      <c r="E139" s="45" t="n"/>
      <c r="F139" s="77" t="n"/>
      <c r="G139" s="77" t="n"/>
      <c r="H139" s="45" t="n"/>
      <c r="I139" s="45" t="n"/>
      <c r="J139" s="45" t="n"/>
      <c r="K139" s="45" t="n"/>
      <c r="L139" s="78" t="n"/>
      <c r="M139" s="78" t="n"/>
      <c r="N139" s="78" t="n"/>
      <c r="O139" s="76">
        <f>IFERROR(IF(E139="","",MAX(0,L139-M139-N139)),"")</f>
        <v/>
      </c>
      <c r="P139" s="44">
        <f>IFERROR(IF(OR(E139="",O139&lt;=0,G139=""),0,MAX(0,Dashboard!$B$3-G139)),0)</f>
        <v/>
      </c>
      <c r="Q139" s="40">
        <f>IFERROR(IF(E139="","",IF(O139&lt;=0,"Paid",IF(G139="","Missing Due Date",IF(G139&gt;=Dashboard!$B$3,"Current",IF(P139&lt;=30,"1-30",IF(P139&lt;=60,"31-60",IF(P139&lt;=90,"61-90","91+"))))))),"")</f>
        <v/>
      </c>
      <c r="R139" s="40">
        <f>IFERROR(IF(E139="","",IF(O139&lt;=0,"Paid",IF(G139="","Review",IF(G139&gt;=Dashboard!$B$3,"Open","Past Due")))),"")</f>
        <v/>
      </c>
      <c r="S139" s="45" t="n"/>
      <c r="T139" s="40">
        <f>IFERROR(IF(B139="","",INDEX('Customer Accounts'!$M$5:$M$104,MATCH(B139,'Customer Accounts'!$A$5:$A$104,0))),"Unassigned")</f>
        <v/>
      </c>
      <c r="U139" s="77" t="n"/>
      <c r="V139" s="77" t="n"/>
      <c r="W139" s="40">
        <f>IFERROR(IF(E139="","",IF(O139&lt;=0,"Closed",IF(OR(P139&gt;=Dashboard!$B$4,O139&gt;=Dashboard!$B$5,AND(V139&lt;Dashboard!$B$3,V139&lt;&gt;"")),"High",IF(P139&gt;0,"Medium","Normal")))),"")</f>
        <v/>
      </c>
      <c r="X139" s="45" t="n"/>
      <c r="Y139" s="77" t="n"/>
      <c r="Z139" s="45" t="n"/>
    </row>
    <row r="140">
      <c r="A140" s="45" t="n"/>
      <c r="B140" s="45" t="n"/>
      <c r="C140" s="40">
        <f>IFERROR(IF(B140="","",INDEX('Customer Accounts'!$B$5:$B$104,MATCH(B140,'Customer Accounts'!$A$5:$A$104,0))),"Account Not Found")</f>
        <v/>
      </c>
      <c r="D140" s="40">
        <f>IFERROR(IF(B140="","",INDEX('Customer Accounts'!$C$5:$C$104,MATCH(B140,'Customer Accounts'!$A$5:$A$104,0))),"Other")</f>
        <v/>
      </c>
      <c r="E140" s="45" t="n"/>
      <c r="F140" s="77" t="n"/>
      <c r="G140" s="77" t="n"/>
      <c r="H140" s="45" t="n"/>
      <c r="I140" s="45" t="n"/>
      <c r="J140" s="45" t="n"/>
      <c r="K140" s="45" t="n"/>
      <c r="L140" s="78" t="n"/>
      <c r="M140" s="78" t="n"/>
      <c r="N140" s="78" t="n"/>
      <c r="O140" s="76">
        <f>IFERROR(IF(E140="","",MAX(0,L140-M140-N140)),"")</f>
        <v/>
      </c>
      <c r="P140" s="44">
        <f>IFERROR(IF(OR(E140="",O140&lt;=0,G140=""),0,MAX(0,Dashboard!$B$3-G140)),0)</f>
        <v/>
      </c>
      <c r="Q140" s="40">
        <f>IFERROR(IF(E140="","",IF(O140&lt;=0,"Paid",IF(G140="","Missing Due Date",IF(G140&gt;=Dashboard!$B$3,"Current",IF(P140&lt;=30,"1-30",IF(P140&lt;=60,"31-60",IF(P140&lt;=90,"61-90","91+"))))))),"")</f>
        <v/>
      </c>
      <c r="R140" s="40">
        <f>IFERROR(IF(E140="","",IF(O140&lt;=0,"Paid",IF(G140="","Review",IF(G140&gt;=Dashboard!$B$3,"Open","Past Due")))),"")</f>
        <v/>
      </c>
      <c r="S140" s="45" t="n"/>
      <c r="T140" s="40">
        <f>IFERROR(IF(B140="","",INDEX('Customer Accounts'!$M$5:$M$104,MATCH(B140,'Customer Accounts'!$A$5:$A$104,0))),"Unassigned")</f>
        <v/>
      </c>
      <c r="U140" s="77" t="n"/>
      <c r="V140" s="77" t="n"/>
      <c r="W140" s="40">
        <f>IFERROR(IF(E140="","",IF(O140&lt;=0,"Closed",IF(OR(P140&gt;=Dashboard!$B$4,O140&gt;=Dashboard!$B$5,AND(V140&lt;Dashboard!$B$3,V140&lt;&gt;"")),"High",IF(P140&gt;0,"Medium","Normal")))),"")</f>
        <v/>
      </c>
      <c r="X140" s="45" t="n"/>
      <c r="Y140" s="77" t="n"/>
      <c r="Z140" s="45" t="n"/>
    </row>
    <row r="141">
      <c r="A141" s="45" t="n"/>
      <c r="B141" s="45" t="n"/>
      <c r="C141" s="40">
        <f>IFERROR(IF(B141="","",INDEX('Customer Accounts'!$B$5:$B$104,MATCH(B141,'Customer Accounts'!$A$5:$A$104,0))),"Account Not Found")</f>
        <v/>
      </c>
      <c r="D141" s="40">
        <f>IFERROR(IF(B141="","",INDEX('Customer Accounts'!$C$5:$C$104,MATCH(B141,'Customer Accounts'!$A$5:$A$104,0))),"Other")</f>
        <v/>
      </c>
      <c r="E141" s="45" t="n"/>
      <c r="F141" s="77" t="n"/>
      <c r="G141" s="77" t="n"/>
      <c r="H141" s="45" t="n"/>
      <c r="I141" s="45" t="n"/>
      <c r="J141" s="45" t="n"/>
      <c r="K141" s="45" t="n"/>
      <c r="L141" s="78" t="n"/>
      <c r="M141" s="78" t="n"/>
      <c r="N141" s="78" t="n"/>
      <c r="O141" s="76">
        <f>IFERROR(IF(E141="","",MAX(0,L141-M141-N141)),"")</f>
        <v/>
      </c>
      <c r="P141" s="44">
        <f>IFERROR(IF(OR(E141="",O141&lt;=0,G141=""),0,MAX(0,Dashboard!$B$3-G141)),0)</f>
        <v/>
      </c>
      <c r="Q141" s="40">
        <f>IFERROR(IF(E141="","",IF(O141&lt;=0,"Paid",IF(G141="","Missing Due Date",IF(G141&gt;=Dashboard!$B$3,"Current",IF(P141&lt;=30,"1-30",IF(P141&lt;=60,"31-60",IF(P141&lt;=90,"61-90","91+"))))))),"")</f>
        <v/>
      </c>
      <c r="R141" s="40">
        <f>IFERROR(IF(E141="","",IF(O141&lt;=0,"Paid",IF(G141="","Review",IF(G141&gt;=Dashboard!$B$3,"Open","Past Due")))),"")</f>
        <v/>
      </c>
      <c r="S141" s="45" t="n"/>
      <c r="T141" s="40">
        <f>IFERROR(IF(B141="","",INDEX('Customer Accounts'!$M$5:$M$104,MATCH(B141,'Customer Accounts'!$A$5:$A$104,0))),"Unassigned")</f>
        <v/>
      </c>
      <c r="U141" s="77" t="n"/>
      <c r="V141" s="77" t="n"/>
      <c r="W141" s="40">
        <f>IFERROR(IF(E141="","",IF(O141&lt;=0,"Closed",IF(OR(P141&gt;=Dashboard!$B$4,O141&gt;=Dashboard!$B$5,AND(V141&lt;Dashboard!$B$3,V141&lt;&gt;"")),"High",IF(P141&gt;0,"Medium","Normal")))),"")</f>
        <v/>
      </c>
      <c r="X141" s="45" t="n"/>
      <c r="Y141" s="77" t="n"/>
      <c r="Z141" s="45" t="n"/>
    </row>
    <row r="142">
      <c r="A142" s="45" t="n"/>
      <c r="B142" s="45" t="n"/>
      <c r="C142" s="40">
        <f>IFERROR(IF(B142="","",INDEX('Customer Accounts'!$B$5:$B$104,MATCH(B142,'Customer Accounts'!$A$5:$A$104,0))),"Account Not Found")</f>
        <v/>
      </c>
      <c r="D142" s="40">
        <f>IFERROR(IF(B142="","",INDEX('Customer Accounts'!$C$5:$C$104,MATCH(B142,'Customer Accounts'!$A$5:$A$104,0))),"Other")</f>
        <v/>
      </c>
      <c r="E142" s="45" t="n"/>
      <c r="F142" s="77" t="n"/>
      <c r="G142" s="77" t="n"/>
      <c r="H142" s="45" t="n"/>
      <c r="I142" s="45" t="n"/>
      <c r="J142" s="45" t="n"/>
      <c r="K142" s="45" t="n"/>
      <c r="L142" s="78" t="n"/>
      <c r="M142" s="78" t="n"/>
      <c r="N142" s="78" t="n"/>
      <c r="O142" s="76">
        <f>IFERROR(IF(E142="","",MAX(0,L142-M142-N142)),"")</f>
        <v/>
      </c>
      <c r="P142" s="44">
        <f>IFERROR(IF(OR(E142="",O142&lt;=0,G142=""),0,MAX(0,Dashboard!$B$3-G142)),0)</f>
        <v/>
      </c>
      <c r="Q142" s="40">
        <f>IFERROR(IF(E142="","",IF(O142&lt;=0,"Paid",IF(G142="","Missing Due Date",IF(G142&gt;=Dashboard!$B$3,"Current",IF(P142&lt;=30,"1-30",IF(P142&lt;=60,"31-60",IF(P142&lt;=90,"61-90","91+"))))))),"")</f>
        <v/>
      </c>
      <c r="R142" s="40">
        <f>IFERROR(IF(E142="","",IF(O142&lt;=0,"Paid",IF(G142="","Review",IF(G142&gt;=Dashboard!$B$3,"Open","Past Due")))),"")</f>
        <v/>
      </c>
      <c r="S142" s="45" t="n"/>
      <c r="T142" s="40">
        <f>IFERROR(IF(B142="","",INDEX('Customer Accounts'!$M$5:$M$104,MATCH(B142,'Customer Accounts'!$A$5:$A$104,0))),"Unassigned")</f>
        <v/>
      </c>
      <c r="U142" s="77" t="n"/>
      <c r="V142" s="77" t="n"/>
      <c r="W142" s="40">
        <f>IFERROR(IF(E142="","",IF(O142&lt;=0,"Closed",IF(OR(P142&gt;=Dashboard!$B$4,O142&gt;=Dashboard!$B$5,AND(V142&lt;Dashboard!$B$3,V142&lt;&gt;"")),"High",IF(P142&gt;0,"Medium","Normal")))),"")</f>
        <v/>
      </c>
      <c r="X142" s="45" t="n"/>
      <c r="Y142" s="77" t="n"/>
      <c r="Z142" s="45" t="n"/>
    </row>
    <row r="143">
      <c r="A143" s="45" t="n"/>
      <c r="B143" s="45" t="n"/>
      <c r="C143" s="40">
        <f>IFERROR(IF(B143="","",INDEX('Customer Accounts'!$B$5:$B$104,MATCH(B143,'Customer Accounts'!$A$5:$A$104,0))),"Account Not Found")</f>
        <v/>
      </c>
      <c r="D143" s="40">
        <f>IFERROR(IF(B143="","",INDEX('Customer Accounts'!$C$5:$C$104,MATCH(B143,'Customer Accounts'!$A$5:$A$104,0))),"Other")</f>
        <v/>
      </c>
      <c r="E143" s="45" t="n"/>
      <c r="F143" s="77" t="n"/>
      <c r="G143" s="77" t="n"/>
      <c r="H143" s="45" t="n"/>
      <c r="I143" s="45" t="n"/>
      <c r="J143" s="45" t="n"/>
      <c r="K143" s="45" t="n"/>
      <c r="L143" s="78" t="n"/>
      <c r="M143" s="78" t="n"/>
      <c r="N143" s="78" t="n"/>
      <c r="O143" s="76">
        <f>IFERROR(IF(E143="","",MAX(0,L143-M143-N143)),"")</f>
        <v/>
      </c>
      <c r="P143" s="44">
        <f>IFERROR(IF(OR(E143="",O143&lt;=0,G143=""),0,MAX(0,Dashboard!$B$3-G143)),0)</f>
        <v/>
      </c>
      <c r="Q143" s="40">
        <f>IFERROR(IF(E143="","",IF(O143&lt;=0,"Paid",IF(G143="","Missing Due Date",IF(G143&gt;=Dashboard!$B$3,"Current",IF(P143&lt;=30,"1-30",IF(P143&lt;=60,"31-60",IF(P143&lt;=90,"61-90","91+"))))))),"")</f>
        <v/>
      </c>
      <c r="R143" s="40">
        <f>IFERROR(IF(E143="","",IF(O143&lt;=0,"Paid",IF(G143="","Review",IF(G143&gt;=Dashboard!$B$3,"Open","Past Due")))),"")</f>
        <v/>
      </c>
      <c r="S143" s="45" t="n"/>
      <c r="T143" s="40">
        <f>IFERROR(IF(B143="","",INDEX('Customer Accounts'!$M$5:$M$104,MATCH(B143,'Customer Accounts'!$A$5:$A$104,0))),"Unassigned")</f>
        <v/>
      </c>
      <c r="U143" s="77" t="n"/>
      <c r="V143" s="77" t="n"/>
      <c r="W143" s="40">
        <f>IFERROR(IF(E143="","",IF(O143&lt;=0,"Closed",IF(OR(P143&gt;=Dashboard!$B$4,O143&gt;=Dashboard!$B$5,AND(V143&lt;Dashboard!$B$3,V143&lt;&gt;"")),"High",IF(P143&gt;0,"Medium","Normal")))),"")</f>
        <v/>
      </c>
      <c r="X143" s="45" t="n"/>
      <c r="Y143" s="77" t="n"/>
      <c r="Z143" s="45" t="n"/>
    </row>
    <row r="144">
      <c r="A144" s="45" t="n"/>
      <c r="B144" s="45" t="n"/>
      <c r="C144" s="40">
        <f>IFERROR(IF(B144="","",INDEX('Customer Accounts'!$B$5:$B$104,MATCH(B144,'Customer Accounts'!$A$5:$A$104,0))),"Account Not Found")</f>
        <v/>
      </c>
      <c r="D144" s="40">
        <f>IFERROR(IF(B144="","",INDEX('Customer Accounts'!$C$5:$C$104,MATCH(B144,'Customer Accounts'!$A$5:$A$104,0))),"Other")</f>
        <v/>
      </c>
      <c r="E144" s="45" t="n"/>
      <c r="F144" s="77" t="n"/>
      <c r="G144" s="77" t="n"/>
      <c r="H144" s="45" t="n"/>
      <c r="I144" s="45" t="n"/>
      <c r="J144" s="45" t="n"/>
      <c r="K144" s="45" t="n"/>
      <c r="L144" s="78" t="n"/>
      <c r="M144" s="78" t="n"/>
      <c r="N144" s="78" t="n"/>
      <c r="O144" s="76">
        <f>IFERROR(IF(E144="","",MAX(0,L144-M144-N144)),"")</f>
        <v/>
      </c>
      <c r="P144" s="44">
        <f>IFERROR(IF(OR(E144="",O144&lt;=0,G144=""),0,MAX(0,Dashboard!$B$3-G144)),0)</f>
        <v/>
      </c>
      <c r="Q144" s="40">
        <f>IFERROR(IF(E144="","",IF(O144&lt;=0,"Paid",IF(G144="","Missing Due Date",IF(G144&gt;=Dashboard!$B$3,"Current",IF(P144&lt;=30,"1-30",IF(P144&lt;=60,"31-60",IF(P144&lt;=90,"61-90","91+"))))))),"")</f>
        <v/>
      </c>
      <c r="R144" s="40">
        <f>IFERROR(IF(E144="","",IF(O144&lt;=0,"Paid",IF(G144="","Review",IF(G144&gt;=Dashboard!$B$3,"Open","Past Due")))),"")</f>
        <v/>
      </c>
      <c r="S144" s="45" t="n"/>
      <c r="T144" s="40">
        <f>IFERROR(IF(B144="","",INDEX('Customer Accounts'!$M$5:$M$104,MATCH(B144,'Customer Accounts'!$A$5:$A$104,0))),"Unassigned")</f>
        <v/>
      </c>
      <c r="U144" s="77" t="n"/>
      <c r="V144" s="77" t="n"/>
      <c r="W144" s="40">
        <f>IFERROR(IF(E144="","",IF(O144&lt;=0,"Closed",IF(OR(P144&gt;=Dashboard!$B$4,O144&gt;=Dashboard!$B$5,AND(V144&lt;Dashboard!$B$3,V144&lt;&gt;"")),"High",IF(P144&gt;0,"Medium","Normal")))),"")</f>
        <v/>
      </c>
      <c r="X144" s="45" t="n"/>
      <c r="Y144" s="77" t="n"/>
      <c r="Z144" s="45" t="n"/>
    </row>
    <row r="145">
      <c r="A145" s="45" t="n"/>
      <c r="B145" s="45" t="n"/>
      <c r="C145" s="40">
        <f>IFERROR(IF(B145="","",INDEX('Customer Accounts'!$B$5:$B$104,MATCH(B145,'Customer Accounts'!$A$5:$A$104,0))),"Account Not Found")</f>
        <v/>
      </c>
      <c r="D145" s="40">
        <f>IFERROR(IF(B145="","",INDEX('Customer Accounts'!$C$5:$C$104,MATCH(B145,'Customer Accounts'!$A$5:$A$104,0))),"Other")</f>
        <v/>
      </c>
      <c r="E145" s="45" t="n"/>
      <c r="F145" s="77" t="n"/>
      <c r="G145" s="77" t="n"/>
      <c r="H145" s="45" t="n"/>
      <c r="I145" s="45" t="n"/>
      <c r="J145" s="45" t="n"/>
      <c r="K145" s="45" t="n"/>
      <c r="L145" s="78" t="n"/>
      <c r="M145" s="78" t="n"/>
      <c r="N145" s="78" t="n"/>
      <c r="O145" s="76">
        <f>IFERROR(IF(E145="","",MAX(0,L145-M145-N145)),"")</f>
        <v/>
      </c>
      <c r="P145" s="44">
        <f>IFERROR(IF(OR(E145="",O145&lt;=0,G145=""),0,MAX(0,Dashboard!$B$3-G145)),0)</f>
        <v/>
      </c>
      <c r="Q145" s="40">
        <f>IFERROR(IF(E145="","",IF(O145&lt;=0,"Paid",IF(G145="","Missing Due Date",IF(G145&gt;=Dashboard!$B$3,"Current",IF(P145&lt;=30,"1-30",IF(P145&lt;=60,"31-60",IF(P145&lt;=90,"61-90","91+"))))))),"")</f>
        <v/>
      </c>
      <c r="R145" s="40">
        <f>IFERROR(IF(E145="","",IF(O145&lt;=0,"Paid",IF(G145="","Review",IF(G145&gt;=Dashboard!$B$3,"Open","Past Due")))),"")</f>
        <v/>
      </c>
      <c r="S145" s="45" t="n"/>
      <c r="T145" s="40">
        <f>IFERROR(IF(B145="","",INDEX('Customer Accounts'!$M$5:$M$104,MATCH(B145,'Customer Accounts'!$A$5:$A$104,0))),"Unassigned")</f>
        <v/>
      </c>
      <c r="U145" s="77" t="n"/>
      <c r="V145" s="77" t="n"/>
      <c r="W145" s="40">
        <f>IFERROR(IF(E145="","",IF(O145&lt;=0,"Closed",IF(OR(P145&gt;=Dashboard!$B$4,O145&gt;=Dashboard!$B$5,AND(V145&lt;Dashboard!$B$3,V145&lt;&gt;"")),"High",IF(P145&gt;0,"Medium","Normal")))),"")</f>
        <v/>
      </c>
      <c r="X145" s="45" t="n"/>
      <c r="Y145" s="77" t="n"/>
      <c r="Z145" s="45" t="n"/>
    </row>
    <row r="146">
      <c r="A146" s="45" t="n"/>
      <c r="B146" s="45" t="n"/>
      <c r="C146" s="40">
        <f>IFERROR(IF(B146="","",INDEX('Customer Accounts'!$B$5:$B$104,MATCH(B146,'Customer Accounts'!$A$5:$A$104,0))),"Account Not Found")</f>
        <v/>
      </c>
      <c r="D146" s="40">
        <f>IFERROR(IF(B146="","",INDEX('Customer Accounts'!$C$5:$C$104,MATCH(B146,'Customer Accounts'!$A$5:$A$104,0))),"Other")</f>
        <v/>
      </c>
      <c r="E146" s="45" t="n"/>
      <c r="F146" s="77" t="n"/>
      <c r="G146" s="77" t="n"/>
      <c r="H146" s="45" t="n"/>
      <c r="I146" s="45" t="n"/>
      <c r="J146" s="45" t="n"/>
      <c r="K146" s="45" t="n"/>
      <c r="L146" s="78" t="n"/>
      <c r="M146" s="78" t="n"/>
      <c r="N146" s="78" t="n"/>
      <c r="O146" s="76">
        <f>IFERROR(IF(E146="","",MAX(0,L146-M146-N146)),"")</f>
        <v/>
      </c>
      <c r="P146" s="44">
        <f>IFERROR(IF(OR(E146="",O146&lt;=0,G146=""),0,MAX(0,Dashboard!$B$3-G146)),0)</f>
        <v/>
      </c>
      <c r="Q146" s="40">
        <f>IFERROR(IF(E146="","",IF(O146&lt;=0,"Paid",IF(G146="","Missing Due Date",IF(G146&gt;=Dashboard!$B$3,"Current",IF(P146&lt;=30,"1-30",IF(P146&lt;=60,"31-60",IF(P146&lt;=90,"61-90","91+"))))))),"")</f>
        <v/>
      </c>
      <c r="R146" s="40">
        <f>IFERROR(IF(E146="","",IF(O146&lt;=0,"Paid",IF(G146="","Review",IF(G146&gt;=Dashboard!$B$3,"Open","Past Due")))),"")</f>
        <v/>
      </c>
      <c r="S146" s="45" t="n"/>
      <c r="T146" s="40">
        <f>IFERROR(IF(B146="","",INDEX('Customer Accounts'!$M$5:$M$104,MATCH(B146,'Customer Accounts'!$A$5:$A$104,0))),"Unassigned")</f>
        <v/>
      </c>
      <c r="U146" s="77" t="n"/>
      <c r="V146" s="77" t="n"/>
      <c r="W146" s="40">
        <f>IFERROR(IF(E146="","",IF(O146&lt;=0,"Closed",IF(OR(P146&gt;=Dashboard!$B$4,O146&gt;=Dashboard!$B$5,AND(V146&lt;Dashboard!$B$3,V146&lt;&gt;"")),"High",IF(P146&gt;0,"Medium","Normal")))),"")</f>
        <v/>
      </c>
      <c r="X146" s="45" t="n"/>
      <c r="Y146" s="77" t="n"/>
      <c r="Z146" s="45" t="n"/>
    </row>
    <row r="147">
      <c r="A147" s="45" t="n"/>
      <c r="B147" s="45" t="n"/>
      <c r="C147" s="40">
        <f>IFERROR(IF(B147="","",INDEX('Customer Accounts'!$B$5:$B$104,MATCH(B147,'Customer Accounts'!$A$5:$A$104,0))),"Account Not Found")</f>
        <v/>
      </c>
      <c r="D147" s="40">
        <f>IFERROR(IF(B147="","",INDEX('Customer Accounts'!$C$5:$C$104,MATCH(B147,'Customer Accounts'!$A$5:$A$104,0))),"Other")</f>
        <v/>
      </c>
      <c r="E147" s="45" t="n"/>
      <c r="F147" s="77" t="n"/>
      <c r="G147" s="77" t="n"/>
      <c r="H147" s="45" t="n"/>
      <c r="I147" s="45" t="n"/>
      <c r="J147" s="45" t="n"/>
      <c r="K147" s="45" t="n"/>
      <c r="L147" s="78" t="n"/>
      <c r="M147" s="78" t="n"/>
      <c r="N147" s="78" t="n"/>
      <c r="O147" s="76">
        <f>IFERROR(IF(E147="","",MAX(0,L147-M147-N147)),"")</f>
        <v/>
      </c>
      <c r="P147" s="44">
        <f>IFERROR(IF(OR(E147="",O147&lt;=0,G147=""),0,MAX(0,Dashboard!$B$3-G147)),0)</f>
        <v/>
      </c>
      <c r="Q147" s="40">
        <f>IFERROR(IF(E147="","",IF(O147&lt;=0,"Paid",IF(G147="","Missing Due Date",IF(G147&gt;=Dashboard!$B$3,"Current",IF(P147&lt;=30,"1-30",IF(P147&lt;=60,"31-60",IF(P147&lt;=90,"61-90","91+"))))))),"")</f>
        <v/>
      </c>
      <c r="R147" s="40">
        <f>IFERROR(IF(E147="","",IF(O147&lt;=0,"Paid",IF(G147="","Review",IF(G147&gt;=Dashboard!$B$3,"Open","Past Due")))),"")</f>
        <v/>
      </c>
      <c r="S147" s="45" t="n"/>
      <c r="T147" s="40">
        <f>IFERROR(IF(B147="","",INDEX('Customer Accounts'!$M$5:$M$104,MATCH(B147,'Customer Accounts'!$A$5:$A$104,0))),"Unassigned")</f>
        <v/>
      </c>
      <c r="U147" s="77" t="n"/>
      <c r="V147" s="77" t="n"/>
      <c r="W147" s="40">
        <f>IFERROR(IF(E147="","",IF(O147&lt;=0,"Closed",IF(OR(P147&gt;=Dashboard!$B$4,O147&gt;=Dashboard!$B$5,AND(V147&lt;Dashboard!$B$3,V147&lt;&gt;"")),"High",IF(P147&gt;0,"Medium","Normal")))),"")</f>
        <v/>
      </c>
      <c r="X147" s="45" t="n"/>
      <c r="Y147" s="77" t="n"/>
      <c r="Z147" s="45" t="n"/>
    </row>
    <row r="148">
      <c r="A148" s="45" t="n"/>
      <c r="B148" s="45" t="n"/>
      <c r="C148" s="40">
        <f>IFERROR(IF(B148="","",INDEX('Customer Accounts'!$B$5:$B$104,MATCH(B148,'Customer Accounts'!$A$5:$A$104,0))),"Account Not Found")</f>
        <v/>
      </c>
      <c r="D148" s="40">
        <f>IFERROR(IF(B148="","",INDEX('Customer Accounts'!$C$5:$C$104,MATCH(B148,'Customer Accounts'!$A$5:$A$104,0))),"Other")</f>
        <v/>
      </c>
      <c r="E148" s="45" t="n"/>
      <c r="F148" s="77" t="n"/>
      <c r="G148" s="77" t="n"/>
      <c r="H148" s="45" t="n"/>
      <c r="I148" s="45" t="n"/>
      <c r="J148" s="45" t="n"/>
      <c r="K148" s="45" t="n"/>
      <c r="L148" s="78" t="n"/>
      <c r="M148" s="78" t="n"/>
      <c r="N148" s="78" t="n"/>
      <c r="O148" s="76">
        <f>IFERROR(IF(E148="","",MAX(0,L148-M148-N148)),"")</f>
        <v/>
      </c>
      <c r="P148" s="44">
        <f>IFERROR(IF(OR(E148="",O148&lt;=0,G148=""),0,MAX(0,Dashboard!$B$3-G148)),0)</f>
        <v/>
      </c>
      <c r="Q148" s="40">
        <f>IFERROR(IF(E148="","",IF(O148&lt;=0,"Paid",IF(G148="","Missing Due Date",IF(G148&gt;=Dashboard!$B$3,"Current",IF(P148&lt;=30,"1-30",IF(P148&lt;=60,"31-60",IF(P148&lt;=90,"61-90","91+"))))))),"")</f>
        <v/>
      </c>
      <c r="R148" s="40">
        <f>IFERROR(IF(E148="","",IF(O148&lt;=0,"Paid",IF(G148="","Review",IF(G148&gt;=Dashboard!$B$3,"Open","Past Due")))),"")</f>
        <v/>
      </c>
      <c r="S148" s="45" t="n"/>
      <c r="T148" s="40">
        <f>IFERROR(IF(B148="","",INDEX('Customer Accounts'!$M$5:$M$104,MATCH(B148,'Customer Accounts'!$A$5:$A$104,0))),"Unassigned")</f>
        <v/>
      </c>
      <c r="U148" s="77" t="n"/>
      <c r="V148" s="77" t="n"/>
      <c r="W148" s="40">
        <f>IFERROR(IF(E148="","",IF(O148&lt;=0,"Closed",IF(OR(P148&gt;=Dashboard!$B$4,O148&gt;=Dashboard!$B$5,AND(V148&lt;Dashboard!$B$3,V148&lt;&gt;"")),"High",IF(P148&gt;0,"Medium","Normal")))),"")</f>
        <v/>
      </c>
      <c r="X148" s="45" t="n"/>
      <c r="Y148" s="77" t="n"/>
      <c r="Z148" s="45" t="n"/>
    </row>
    <row r="149">
      <c r="A149" s="45" t="n"/>
      <c r="B149" s="45" t="n"/>
      <c r="C149" s="40">
        <f>IFERROR(IF(B149="","",INDEX('Customer Accounts'!$B$5:$B$104,MATCH(B149,'Customer Accounts'!$A$5:$A$104,0))),"Account Not Found")</f>
        <v/>
      </c>
      <c r="D149" s="40">
        <f>IFERROR(IF(B149="","",INDEX('Customer Accounts'!$C$5:$C$104,MATCH(B149,'Customer Accounts'!$A$5:$A$104,0))),"Other")</f>
        <v/>
      </c>
      <c r="E149" s="45" t="n"/>
      <c r="F149" s="77" t="n"/>
      <c r="G149" s="77" t="n"/>
      <c r="H149" s="45" t="n"/>
      <c r="I149" s="45" t="n"/>
      <c r="J149" s="45" t="n"/>
      <c r="K149" s="45" t="n"/>
      <c r="L149" s="78" t="n"/>
      <c r="M149" s="78" t="n"/>
      <c r="N149" s="78" t="n"/>
      <c r="O149" s="76">
        <f>IFERROR(IF(E149="","",MAX(0,L149-M149-N149)),"")</f>
        <v/>
      </c>
      <c r="P149" s="44">
        <f>IFERROR(IF(OR(E149="",O149&lt;=0,G149=""),0,MAX(0,Dashboard!$B$3-G149)),0)</f>
        <v/>
      </c>
      <c r="Q149" s="40">
        <f>IFERROR(IF(E149="","",IF(O149&lt;=0,"Paid",IF(G149="","Missing Due Date",IF(G149&gt;=Dashboard!$B$3,"Current",IF(P149&lt;=30,"1-30",IF(P149&lt;=60,"31-60",IF(P149&lt;=90,"61-90","91+"))))))),"")</f>
        <v/>
      </c>
      <c r="R149" s="40">
        <f>IFERROR(IF(E149="","",IF(O149&lt;=0,"Paid",IF(G149="","Review",IF(G149&gt;=Dashboard!$B$3,"Open","Past Due")))),"")</f>
        <v/>
      </c>
      <c r="S149" s="45" t="n"/>
      <c r="T149" s="40">
        <f>IFERROR(IF(B149="","",INDEX('Customer Accounts'!$M$5:$M$104,MATCH(B149,'Customer Accounts'!$A$5:$A$104,0))),"Unassigned")</f>
        <v/>
      </c>
      <c r="U149" s="77" t="n"/>
      <c r="V149" s="77" t="n"/>
      <c r="W149" s="40">
        <f>IFERROR(IF(E149="","",IF(O149&lt;=0,"Closed",IF(OR(P149&gt;=Dashboard!$B$4,O149&gt;=Dashboard!$B$5,AND(V149&lt;Dashboard!$B$3,V149&lt;&gt;"")),"High",IF(P149&gt;0,"Medium","Normal")))),"")</f>
        <v/>
      </c>
      <c r="X149" s="45" t="n"/>
      <c r="Y149" s="77" t="n"/>
      <c r="Z149" s="45" t="n"/>
    </row>
    <row r="150">
      <c r="A150" s="45" t="n"/>
      <c r="B150" s="45" t="n"/>
      <c r="C150" s="40">
        <f>IFERROR(IF(B150="","",INDEX('Customer Accounts'!$B$5:$B$104,MATCH(B150,'Customer Accounts'!$A$5:$A$104,0))),"Account Not Found")</f>
        <v/>
      </c>
      <c r="D150" s="40">
        <f>IFERROR(IF(B150="","",INDEX('Customer Accounts'!$C$5:$C$104,MATCH(B150,'Customer Accounts'!$A$5:$A$104,0))),"Other")</f>
        <v/>
      </c>
      <c r="E150" s="45" t="n"/>
      <c r="F150" s="77" t="n"/>
      <c r="G150" s="77" t="n"/>
      <c r="H150" s="45" t="n"/>
      <c r="I150" s="45" t="n"/>
      <c r="J150" s="45" t="n"/>
      <c r="K150" s="45" t="n"/>
      <c r="L150" s="78" t="n"/>
      <c r="M150" s="78" t="n"/>
      <c r="N150" s="78" t="n"/>
      <c r="O150" s="76">
        <f>IFERROR(IF(E150="","",MAX(0,L150-M150-N150)),"")</f>
        <v/>
      </c>
      <c r="P150" s="44">
        <f>IFERROR(IF(OR(E150="",O150&lt;=0,G150=""),0,MAX(0,Dashboard!$B$3-G150)),0)</f>
        <v/>
      </c>
      <c r="Q150" s="40">
        <f>IFERROR(IF(E150="","",IF(O150&lt;=0,"Paid",IF(G150="","Missing Due Date",IF(G150&gt;=Dashboard!$B$3,"Current",IF(P150&lt;=30,"1-30",IF(P150&lt;=60,"31-60",IF(P150&lt;=90,"61-90","91+"))))))),"")</f>
        <v/>
      </c>
      <c r="R150" s="40">
        <f>IFERROR(IF(E150="","",IF(O150&lt;=0,"Paid",IF(G150="","Review",IF(G150&gt;=Dashboard!$B$3,"Open","Past Due")))),"")</f>
        <v/>
      </c>
      <c r="S150" s="45" t="n"/>
      <c r="T150" s="40">
        <f>IFERROR(IF(B150="","",INDEX('Customer Accounts'!$M$5:$M$104,MATCH(B150,'Customer Accounts'!$A$5:$A$104,0))),"Unassigned")</f>
        <v/>
      </c>
      <c r="U150" s="77" t="n"/>
      <c r="V150" s="77" t="n"/>
      <c r="W150" s="40">
        <f>IFERROR(IF(E150="","",IF(O150&lt;=0,"Closed",IF(OR(P150&gt;=Dashboard!$B$4,O150&gt;=Dashboard!$B$5,AND(V150&lt;Dashboard!$B$3,V150&lt;&gt;"")),"High",IF(P150&gt;0,"Medium","Normal")))),"")</f>
        <v/>
      </c>
      <c r="X150" s="45" t="n"/>
      <c r="Y150" s="77" t="n"/>
      <c r="Z150" s="45" t="n"/>
    </row>
    <row r="151">
      <c r="A151" s="45" t="n"/>
      <c r="B151" s="45" t="n"/>
      <c r="C151" s="40">
        <f>IFERROR(IF(B151="","",INDEX('Customer Accounts'!$B$5:$B$104,MATCH(B151,'Customer Accounts'!$A$5:$A$104,0))),"Account Not Found")</f>
        <v/>
      </c>
      <c r="D151" s="40">
        <f>IFERROR(IF(B151="","",INDEX('Customer Accounts'!$C$5:$C$104,MATCH(B151,'Customer Accounts'!$A$5:$A$104,0))),"Other")</f>
        <v/>
      </c>
      <c r="E151" s="45" t="n"/>
      <c r="F151" s="77" t="n"/>
      <c r="G151" s="77" t="n"/>
      <c r="H151" s="45" t="n"/>
      <c r="I151" s="45" t="n"/>
      <c r="J151" s="45" t="n"/>
      <c r="K151" s="45" t="n"/>
      <c r="L151" s="78" t="n"/>
      <c r="M151" s="78" t="n"/>
      <c r="N151" s="78" t="n"/>
      <c r="O151" s="76">
        <f>IFERROR(IF(E151="","",MAX(0,L151-M151-N151)),"")</f>
        <v/>
      </c>
      <c r="P151" s="44">
        <f>IFERROR(IF(OR(E151="",O151&lt;=0,G151=""),0,MAX(0,Dashboard!$B$3-G151)),0)</f>
        <v/>
      </c>
      <c r="Q151" s="40">
        <f>IFERROR(IF(E151="","",IF(O151&lt;=0,"Paid",IF(G151="","Missing Due Date",IF(G151&gt;=Dashboard!$B$3,"Current",IF(P151&lt;=30,"1-30",IF(P151&lt;=60,"31-60",IF(P151&lt;=90,"61-90","91+"))))))),"")</f>
        <v/>
      </c>
      <c r="R151" s="40">
        <f>IFERROR(IF(E151="","",IF(O151&lt;=0,"Paid",IF(G151="","Review",IF(G151&gt;=Dashboard!$B$3,"Open","Past Due")))),"")</f>
        <v/>
      </c>
      <c r="S151" s="45" t="n"/>
      <c r="T151" s="40">
        <f>IFERROR(IF(B151="","",INDEX('Customer Accounts'!$M$5:$M$104,MATCH(B151,'Customer Accounts'!$A$5:$A$104,0))),"Unassigned")</f>
        <v/>
      </c>
      <c r="U151" s="77" t="n"/>
      <c r="V151" s="77" t="n"/>
      <c r="W151" s="40">
        <f>IFERROR(IF(E151="","",IF(O151&lt;=0,"Closed",IF(OR(P151&gt;=Dashboard!$B$4,O151&gt;=Dashboard!$B$5,AND(V151&lt;Dashboard!$B$3,V151&lt;&gt;"")),"High",IF(P151&gt;0,"Medium","Normal")))),"")</f>
        <v/>
      </c>
      <c r="X151" s="45" t="n"/>
      <c r="Y151" s="77" t="n"/>
      <c r="Z151" s="45" t="n"/>
    </row>
    <row r="152">
      <c r="A152" s="45" t="n"/>
      <c r="B152" s="45" t="n"/>
      <c r="C152" s="40">
        <f>IFERROR(IF(B152="","",INDEX('Customer Accounts'!$B$5:$B$104,MATCH(B152,'Customer Accounts'!$A$5:$A$104,0))),"Account Not Found")</f>
        <v/>
      </c>
      <c r="D152" s="40">
        <f>IFERROR(IF(B152="","",INDEX('Customer Accounts'!$C$5:$C$104,MATCH(B152,'Customer Accounts'!$A$5:$A$104,0))),"Other")</f>
        <v/>
      </c>
      <c r="E152" s="45" t="n"/>
      <c r="F152" s="77" t="n"/>
      <c r="G152" s="77" t="n"/>
      <c r="H152" s="45" t="n"/>
      <c r="I152" s="45" t="n"/>
      <c r="J152" s="45" t="n"/>
      <c r="K152" s="45" t="n"/>
      <c r="L152" s="78" t="n"/>
      <c r="M152" s="78" t="n"/>
      <c r="N152" s="78" t="n"/>
      <c r="O152" s="76">
        <f>IFERROR(IF(E152="","",MAX(0,L152-M152-N152)),"")</f>
        <v/>
      </c>
      <c r="P152" s="44">
        <f>IFERROR(IF(OR(E152="",O152&lt;=0,G152=""),0,MAX(0,Dashboard!$B$3-G152)),0)</f>
        <v/>
      </c>
      <c r="Q152" s="40">
        <f>IFERROR(IF(E152="","",IF(O152&lt;=0,"Paid",IF(G152="","Missing Due Date",IF(G152&gt;=Dashboard!$B$3,"Current",IF(P152&lt;=30,"1-30",IF(P152&lt;=60,"31-60",IF(P152&lt;=90,"61-90","91+"))))))),"")</f>
        <v/>
      </c>
      <c r="R152" s="40">
        <f>IFERROR(IF(E152="","",IF(O152&lt;=0,"Paid",IF(G152="","Review",IF(G152&gt;=Dashboard!$B$3,"Open","Past Due")))),"")</f>
        <v/>
      </c>
      <c r="S152" s="45" t="n"/>
      <c r="T152" s="40">
        <f>IFERROR(IF(B152="","",INDEX('Customer Accounts'!$M$5:$M$104,MATCH(B152,'Customer Accounts'!$A$5:$A$104,0))),"Unassigned")</f>
        <v/>
      </c>
      <c r="U152" s="77" t="n"/>
      <c r="V152" s="77" t="n"/>
      <c r="W152" s="40">
        <f>IFERROR(IF(E152="","",IF(O152&lt;=0,"Closed",IF(OR(P152&gt;=Dashboard!$B$4,O152&gt;=Dashboard!$B$5,AND(V152&lt;Dashboard!$B$3,V152&lt;&gt;"")),"High",IF(P152&gt;0,"Medium","Normal")))),"")</f>
        <v/>
      </c>
      <c r="X152" s="45" t="n"/>
      <c r="Y152" s="77" t="n"/>
      <c r="Z152" s="45" t="n"/>
    </row>
    <row r="153">
      <c r="A153" s="45" t="n"/>
      <c r="B153" s="45" t="n"/>
      <c r="C153" s="40">
        <f>IFERROR(IF(B153="","",INDEX('Customer Accounts'!$B$5:$B$104,MATCH(B153,'Customer Accounts'!$A$5:$A$104,0))),"Account Not Found")</f>
        <v/>
      </c>
      <c r="D153" s="40">
        <f>IFERROR(IF(B153="","",INDEX('Customer Accounts'!$C$5:$C$104,MATCH(B153,'Customer Accounts'!$A$5:$A$104,0))),"Other")</f>
        <v/>
      </c>
      <c r="E153" s="45" t="n"/>
      <c r="F153" s="77" t="n"/>
      <c r="G153" s="77" t="n"/>
      <c r="H153" s="45" t="n"/>
      <c r="I153" s="45" t="n"/>
      <c r="J153" s="45" t="n"/>
      <c r="K153" s="45" t="n"/>
      <c r="L153" s="78" t="n"/>
      <c r="M153" s="78" t="n"/>
      <c r="N153" s="78" t="n"/>
      <c r="O153" s="76">
        <f>IFERROR(IF(E153="","",MAX(0,L153-M153-N153)),"")</f>
        <v/>
      </c>
      <c r="P153" s="44">
        <f>IFERROR(IF(OR(E153="",O153&lt;=0,G153=""),0,MAX(0,Dashboard!$B$3-G153)),0)</f>
        <v/>
      </c>
      <c r="Q153" s="40">
        <f>IFERROR(IF(E153="","",IF(O153&lt;=0,"Paid",IF(G153="","Missing Due Date",IF(G153&gt;=Dashboard!$B$3,"Current",IF(P153&lt;=30,"1-30",IF(P153&lt;=60,"31-60",IF(P153&lt;=90,"61-90","91+"))))))),"")</f>
        <v/>
      </c>
      <c r="R153" s="40">
        <f>IFERROR(IF(E153="","",IF(O153&lt;=0,"Paid",IF(G153="","Review",IF(G153&gt;=Dashboard!$B$3,"Open","Past Due")))),"")</f>
        <v/>
      </c>
      <c r="S153" s="45" t="n"/>
      <c r="T153" s="40">
        <f>IFERROR(IF(B153="","",INDEX('Customer Accounts'!$M$5:$M$104,MATCH(B153,'Customer Accounts'!$A$5:$A$104,0))),"Unassigned")</f>
        <v/>
      </c>
      <c r="U153" s="77" t="n"/>
      <c r="V153" s="77" t="n"/>
      <c r="W153" s="40">
        <f>IFERROR(IF(E153="","",IF(O153&lt;=0,"Closed",IF(OR(P153&gt;=Dashboard!$B$4,O153&gt;=Dashboard!$B$5,AND(V153&lt;Dashboard!$B$3,V153&lt;&gt;"")),"High",IF(P153&gt;0,"Medium","Normal")))),"")</f>
        <v/>
      </c>
      <c r="X153" s="45" t="n"/>
      <c r="Y153" s="77" t="n"/>
      <c r="Z153" s="45" t="n"/>
    </row>
    <row r="154">
      <c r="A154" s="45" t="n"/>
      <c r="B154" s="45" t="n"/>
      <c r="C154" s="40">
        <f>IFERROR(IF(B154="","",INDEX('Customer Accounts'!$B$5:$B$104,MATCH(B154,'Customer Accounts'!$A$5:$A$104,0))),"Account Not Found")</f>
        <v/>
      </c>
      <c r="D154" s="40">
        <f>IFERROR(IF(B154="","",INDEX('Customer Accounts'!$C$5:$C$104,MATCH(B154,'Customer Accounts'!$A$5:$A$104,0))),"Other")</f>
        <v/>
      </c>
      <c r="E154" s="45" t="n"/>
      <c r="F154" s="77" t="n"/>
      <c r="G154" s="77" t="n"/>
      <c r="H154" s="45" t="n"/>
      <c r="I154" s="45" t="n"/>
      <c r="J154" s="45" t="n"/>
      <c r="K154" s="45" t="n"/>
      <c r="L154" s="78" t="n"/>
      <c r="M154" s="78" t="n"/>
      <c r="N154" s="78" t="n"/>
      <c r="O154" s="76">
        <f>IFERROR(IF(E154="","",MAX(0,L154-M154-N154)),"")</f>
        <v/>
      </c>
      <c r="P154" s="44">
        <f>IFERROR(IF(OR(E154="",O154&lt;=0,G154=""),0,MAX(0,Dashboard!$B$3-G154)),0)</f>
        <v/>
      </c>
      <c r="Q154" s="40">
        <f>IFERROR(IF(E154="","",IF(O154&lt;=0,"Paid",IF(G154="","Missing Due Date",IF(G154&gt;=Dashboard!$B$3,"Current",IF(P154&lt;=30,"1-30",IF(P154&lt;=60,"31-60",IF(P154&lt;=90,"61-90","91+"))))))),"")</f>
        <v/>
      </c>
      <c r="R154" s="40">
        <f>IFERROR(IF(E154="","",IF(O154&lt;=0,"Paid",IF(G154="","Review",IF(G154&gt;=Dashboard!$B$3,"Open","Past Due")))),"")</f>
        <v/>
      </c>
      <c r="S154" s="45" t="n"/>
      <c r="T154" s="40">
        <f>IFERROR(IF(B154="","",INDEX('Customer Accounts'!$M$5:$M$104,MATCH(B154,'Customer Accounts'!$A$5:$A$104,0))),"Unassigned")</f>
        <v/>
      </c>
      <c r="U154" s="77" t="n"/>
      <c r="V154" s="77" t="n"/>
      <c r="W154" s="40">
        <f>IFERROR(IF(E154="","",IF(O154&lt;=0,"Closed",IF(OR(P154&gt;=Dashboard!$B$4,O154&gt;=Dashboard!$B$5,AND(V154&lt;Dashboard!$B$3,V154&lt;&gt;"")),"High",IF(P154&gt;0,"Medium","Normal")))),"")</f>
        <v/>
      </c>
      <c r="X154" s="45" t="n"/>
      <c r="Y154" s="77" t="n"/>
      <c r="Z154" s="45" t="n"/>
    </row>
  </sheetData>
  <autoFilter ref="A4:Z154"/>
  <mergeCells count="1">
    <mergeCell ref="A1:Z1"/>
  </mergeCells>
  <conditionalFormatting sqref="O5:O154">
    <cfRule type="expression" priority="1" dxfId="4">
      <formula>AND($O5&lt;&gt;"",$O5&gt;=Dashboard!$B$5)</formula>
    </cfRule>
  </conditionalFormatting>
  <conditionalFormatting sqref="Q5:Q154">
    <cfRule type="expression" priority="2" dxfId="5">
      <formula>$Q5="91+"</formula>
    </cfRule>
    <cfRule type="expression" priority="3" dxfId="6">
      <formula>$Q5="61-90"</formula>
    </cfRule>
    <cfRule type="expression" priority="4" dxfId="7">
      <formula>$Q5="31-60"</formula>
    </cfRule>
  </conditionalFormatting>
  <conditionalFormatting sqref="V5:V154">
    <cfRule type="expression" priority="5" dxfId="2">
      <formula>AND($V5&lt;Dashboard!$B$3,$V5&lt;&gt;"",$O5&gt;0)</formula>
    </cfRule>
  </conditionalFormatting>
  <conditionalFormatting sqref="Y5:Y154">
    <cfRule type="expression" priority="6" dxfId="2">
      <formula>AND($Y5&lt;Dashboard!$B$3,$Y5&lt;&gt;"",$O5&gt;0)</formula>
    </cfRule>
  </conditionalFormatting>
  <conditionalFormatting sqref="S5:S154">
    <cfRule type="expression" priority="7" dxfId="8">
      <formula>AND($S5&lt;&gt;"",$S5&lt;&gt;"None",$S5&lt;&gt;"Resolved")</formula>
    </cfRule>
  </conditionalFormatting>
  <conditionalFormatting sqref="L5:N154">
    <cfRule type="expression" priority="8" dxfId="2">
      <formula>AND($E5&lt;&gt;"",$L5&lt;$M5+$N5)</formula>
    </cfRule>
  </conditionalFormatting>
  <conditionalFormatting sqref="G5:G154">
    <cfRule type="expression" priority="9" dxfId="2">
      <formula>AND($E5&lt;&gt;"",$G5="")</formula>
    </cfRule>
  </conditionalFormatting>
  <conditionalFormatting sqref="C5:C154">
    <cfRule type="expression" priority="10" dxfId="4">
      <formula>$C5="Account Not Found"</formula>
    </cfRule>
  </conditionalFormatting>
  <conditionalFormatting sqref="E5:E154">
    <cfRule type="expression" priority="11" dxfId="2">
      <formula>AND($E5&lt;&gt;"",COUNTIF($E:$E,$E5)&gt;1)</formula>
    </cfRule>
  </conditionalFormatting>
  <dataValidations count="7">
    <dataValidation sqref="A5:A154" showDropDown="0" showInputMessage="0" showErrorMessage="0" allowBlank="0" type="list">
      <formula1>"Downtown Harbor Hotel,Lakeside Resort,Airport Suites,Grand Pavilion Events"</formula1>
    </dataValidation>
    <dataValidation sqref="B5:B154" showDropDown="0" showInputMessage="0" showErrorMessage="0" allowBlank="0" type="list">
      <formula1>'Customer Accounts'!$A$5:$A$12</formula1>
    </dataValidation>
    <dataValidation sqref="H5:H154" showDropDown="0" showInputMessage="0" showErrorMessage="0" allowBlank="0" type="list">
      <formula1>"Guest Folio,Group Master,Event Invoice,Corporate Direct Bill,Travel Agency,OTA,Crew Billing,Food and Beverage,Other"</formula1>
    </dataValidation>
    <dataValidation sqref="S5:S154" showDropDown="0" showInputMessage="0" showErrorMessage="0" allowBlank="0" type="list">
      <formula1>"None,Documentation Requested,Rate Dispute,Tax Question,Service Dispute,Credit Pending,Under Review,Resolved"</formula1>
    </dataValidation>
    <dataValidation sqref="X5:X154" showDropDown="0" showInputMessage="0" showErrorMessage="0" allowBlank="0" type="list">
      <formula1>"Email,Phone,Portal,Mail,In Person,None"</formula1>
    </dataValidation>
    <dataValidation sqref="F5:G154 U5:V154 Y5:Y154" showDropDown="0" showInputMessage="0" showErrorMessage="0" allowBlank="0" type="date" operator="between">
      <formula1>DATE(2026,1,1)</formula1>
      <formula2>DATE(2030,12,31)</formula2>
    </dataValidation>
    <dataValidation sqref="L5:N154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0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2" customWidth="1" min="3" max="3"/>
    <col width="22" customWidth="1" min="4" max="4"/>
    <col width="31" customWidth="1" min="5" max="5"/>
    <col width="18" customWidth="1" min="6" max="6"/>
    <col width="30" customWidth="1" min="7" max="7"/>
    <col width="18" customWidth="1" min="8" max="8"/>
    <col width="8" customWidth="1" min="9" max="9"/>
    <col width="12" customWidth="1" min="10" max="10"/>
    <col width="22" customWidth="1" min="11" max="11"/>
    <col width="15" customWidth="1" min="12" max="12"/>
    <col width="20" customWidth="1" min="13" max="13"/>
    <col width="24" customWidth="1" min="14" max="14"/>
    <col width="15" customWidth="1" min="15" max="15"/>
    <col width="20" customWidth="1" min="16" max="16"/>
    <col width="40" customWidth="1" min="17" max="17"/>
  </cols>
  <sheetData>
    <row r="1">
      <c r="A1" s="1" t="inlineStr">
        <is>
          <t>Customer Accounts</t>
        </is>
      </c>
    </row>
    <row r="2">
      <c r="A2" s="3" t="inlineStr">
        <is>
          <t>Maintain one row per receivable customer. Credit limits, payment terms, and collection assignments are internal operating assumptions and should be reviewed by property management.</t>
        </is>
      </c>
    </row>
    <row r="3">
      <c r="A3" s="48" t="inlineStr">
        <is>
          <t>Use fictional or authorized business contact information and review account status, credit assumptions, and collector assignments regularly.</t>
        </is>
      </c>
    </row>
    <row r="4" ht="34" customHeight="1">
      <c r="A4" s="38" t="inlineStr">
        <is>
          <t>Customer Account ID</t>
        </is>
      </c>
      <c r="B4" s="38" t="inlineStr">
        <is>
          <t>Customer Name</t>
        </is>
      </c>
      <c r="C4" s="38" t="inlineStr">
        <is>
          <t>Customer Type</t>
        </is>
      </c>
      <c r="D4" s="38" t="inlineStr">
        <is>
          <t>Billing Contact</t>
        </is>
      </c>
      <c r="E4" s="38" t="inlineStr">
        <is>
          <t>Billing Email</t>
        </is>
      </c>
      <c r="F4" s="38" t="inlineStr">
        <is>
          <t>Billing Phone</t>
        </is>
      </c>
      <c r="G4" s="38" t="inlineStr">
        <is>
          <t>Billing Address</t>
        </is>
      </c>
      <c r="H4" s="38" t="inlineStr">
        <is>
          <t>City</t>
        </is>
      </c>
      <c r="I4" s="38" t="inlineStr">
        <is>
          <t>State</t>
        </is>
      </c>
      <c r="J4" s="38" t="inlineStr">
        <is>
          <t>ZIP Code</t>
        </is>
      </c>
      <c r="K4" s="38" t="inlineStr">
        <is>
          <t>Default Payment Terms</t>
        </is>
      </c>
      <c r="L4" s="38" t="inlineStr">
        <is>
          <t>Credit Limit</t>
        </is>
      </c>
      <c r="M4" s="38" t="inlineStr">
        <is>
          <t>Assigned Collector</t>
        </is>
      </c>
      <c r="N4" s="38" t="inlineStr">
        <is>
          <t>Preferred Billing Method</t>
        </is>
      </c>
      <c r="O4" s="38" t="inlineStr">
        <is>
          <t>Account Status</t>
        </is>
      </c>
      <c r="P4" s="38" t="inlineStr">
        <is>
          <t>Last Credit Review Date</t>
        </is>
      </c>
      <c r="Q4" s="38" t="inlineStr">
        <is>
          <t>Account Notes</t>
        </is>
      </c>
    </row>
    <row r="5">
      <c r="A5" s="39" t="inlineStr">
        <is>
          <t>ACCT-1001</t>
        </is>
      </c>
      <c r="B5" s="39" t="inlineStr">
        <is>
          <t>Orion Manufacturing</t>
        </is>
      </c>
      <c r="C5" s="39" t="inlineStr">
        <is>
          <t>Corporate</t>
        </is>
      </c>
      <c r="D5" s="39" t="inlineStr">
        <is>
          <t>Dana Mercer</t>
        </is>
      </c>
      <c r="E5" s="39" t="inlineStr">
        <is>
          <t>billing@orion.example</t>
        </is>
      </c>
      <c r="F5" s="39" t="inlineStr">
        <is>
          <t>(312) 555-0142</t>
        </is>
      </c>
      <c r="G5" s="39" t="inlineStr">
        <is>
          <t>1840 West Fulton Street</t>
        </is>
      </c>
      <c r="H5" s="39" t="inlineStr">
        <is>
          <t>Chicago</t>
        </is>
      </c>
      <c r="I5" s="39" t="inlineStr">
        <is>
          <t>IL</t>
        </is>
      </c>
      <c r="J5" s="39" t="inlineStr">
        <is>
          <t>60612</t>
        </is>
      </c>
      <c r="K5" s="39" t="inlineStr">
        <is>
          <t>Net 30</t>
        </is>
      </c>
      <c r="L5" s="75" t="n">
        <v>50000</v>
      </c>
      <c r="M5" s="39" t="inlineStr">
        <is>
          <t>Jordan Lee</t>
        </is>
      </c>
      <c r="N5" s="39" t="inlineStr">
        <is>
          <t>Email</t>
        </is>
      </c>
      <c r="O5" s="39" t="inlineStr">
        <is>
          <t>Active</t>
        </is>
      </c>
      <c r="P5" s="74" t="n">
        <v>46071</v>
      </c>
      <c r="Q5" s="39" t="inlineStr">
        <is>
          <t>National direct-bill account; purchase order requested.</t>
        </is>
      </c>
    </row>
    <row r="6">
      <c r="A6" s="39" t="inlineStr">
        <is>
          <t>ACCT-1002</t>
        </is>
      </c>
      <c r="B6" s="39" t="inlineStr">
        <is>
          <t>Summit Regional Sales Group</t>
        </is>
      </c>
      <c r="C6" s="39" t="inlineStr">
        <is>
          <t>Group</t>
        </is>
      </c>
      <c r="D6" s="39" t="inlineStr">
        <is>
          <t>Avery Sutton</t>
        </is>
      </c>
      <c r="E6" s="39" t="inlineStr">
        <is>
          <t>ap@summitregional.example</t>
        </is>
      </c>
      <c r="F6" s="39" t="inlineStr">
        <is>
          <t>(303) 555-0188</t>
        </is>
      </c>
      <c r="G6" s="39" t="inlineStr">
        <is>
          <t>725 Market Ridge Road</t>
        </is>
      </c>
      <c r="H6" s="39" t="inlineStr">
        <is>
          <t>Denver</t>
        </is>
      </c>
      <c r="I6" s="39" t="inlineStr">
        <is>
          <t>CO</t>
        </is>
      </c>
      <c r="J6" s="39" t="inlineStr">
        <is>
          <t>80202</t>
        </is>
      </c>
      <c r="K6" s="39" t="inlineStr">
        <is>
          <t>Net 30</t>
        </is>
      </c>
      <c r="L6" s="75" t="n">
        <v>30000</v>
      </c>
      <c r="M6" s="39" t="inlineStr">
        <is>
          <t>Morgan Patel</t>
        </is>
      </c>
      <c r="N6" s="39" t="inlineStr">
        <is>
          <t>Email</t>
        </is>
      </c>
      <c r="O6" s="39" t="inlineStr">
        <is>
          <t>Active</t>
        </is>
      </c>
      <c r="P6" s="74" t="n">
        <v>46090</v>
      </c>
      <c r="Q6" s="39" t="inlineStr">
        <is>
          <t>Group master billing contact confirmed.</t>
        </is>
      </c>
    </row>
    <row r="7">
      <c r="A7" s="39" t="inlineStr">
        <is>
          <t>ACCT-1003</t>
        </is>
      </c>
      <c r="B7" s="39" t="inlineStr">
        <is>
          <t>Brightway Association</t>
        </is>
      </c>
      <c r="C7" s="39" t="inlineStr">
        <is>
          <t>Event</t>
        </is>
      </c>
      <c r="D7" s="39" t="inlineStr">
        <is>
          <t>Riley Chen</t>
        </is>
      </c>
      <c r="E7" s="39" t="inlineStr">
        <is>
          <t>finance@brightway.example</t>
        </is>
      </c>
      <c r="F7" s="39" t="inlineStr">
        <is>
          <t>(202) 555-0174</t>
        </is>
      </c>
      <c r="G7" s="39" t="inlineStr">
        <is>
          <t>910 Constitution Avenue NW</t>
        </is>
      </c>
      <c r="H7" s="39" t="inlineStr">
        <is>
          <t>Washington</t>
        </is>
      </c>
      <c r="I7" s="39" t="inlineStr">
        <is>
          <t>DC</t>
        </is>
      </c>
      <c r="J7" s="39" t="inlineStr">
        <is>
          <t>20001</t>
        </is>
      </c>
      <c r="K7" s="39" t="inlineStr">
        <is>
          <t>Net 30</t>
        </is>
      </c>
      <c r="L7" s="75" t="n">
        <v>40000</v>
      </c>
      <c r="M7" s="39" t="inlineStr">
        <is>
          <t>Casey Rivera</t>
        </is>
      </c>
      <c r="N7" s="39" t="inlineStr">
        <is>
          <t>Customer Portal</t>
        </is>
      </c>
      <c r="O7" s="39" t="inlineStr">
        <is>
          <t>Active</t>
        </is>
      </c>
      <c r="P7" s="74" t="n">
        <v>46044</v>
      </c>
      <c r="Q7" s="39" t="inlineStr">
        <is>
          <t>Event and food-and-beverage invoices require support package.</t>
        </is>
      </c>
    </row>
    <row r="8">
      <c r="A8" s="39" t="inlineStr">
        <is>
          <t>ACCT-1004</t>
        </is>
      </c>
      <c r="B8" s="39" t="inlineStr">
        <is>
          <t>Northstar Flight Services</t>
        </is>
      </c>
      <c r="C8" s="39" t="inlineStr">
        <is>
          <t>Crew</t>
        </is>
      </c>
      <c r="D8" s="39" t="inlineStr">
        <is>
          <t>Cameron Price</t>
        </is>
      </c>
      <c r="E8" s="39" t="inlineStr">
        <is>
          <t>crewap@northstarflight.example</t>
        </is>
      </c>
      <c r="F8" s="39" t="inlineStr">
        <is>
          <t>(214) 555-0159</t>
        </is>
      </c>
      <c r="G8" s="39" t="inlineStr">
        <is>
          <t>5600 Aviation Parkway</t>
        </is>
      </c>
      <c r="H8" s="39" t="inlineStr">
        <is>
          <t>Dallas</t>
        </is>
      </c>
      <c r="I8" s="39" t="inlineStr">
        <is>
          <t>TX</t>
        </is>
      </c>
      <c r="J8" s="39" t="inlineStr">
        <is>
          <t>75235</t>
        </is>
      </c>
      <c r="K8" s="39" t="inlineStr">
        <is>
          <t>Net 30</t>
        </is>
      </c>
      <c r="L8" s="75" t="n">
        <v>25000</v>
      </c>
      <c r="M8" s="39" t="inlineStr">
        <is>
          <t>Taylor Brooks</t>
        </is>
      </c>
      <c r="N8" s="39" t="inlineStr">
        <is>
          <t>Electronic Data File</t>
        </is>
      </c>
      <c r="O8" s="39" t="inlineStr">
        <is>
          <t>Active</t>
        </is>
      </c>
      <c r="P8" s="74" t="n">
        <v>46116</v>
      </c>
      <c r="Q8" s="39" t="inlineStr">
        <is>
          <t>Crew billing statement delivered monthly.</t>
        </is>
      </c>
    </row>
    <row r="9">
      <c r="A9" s="39" t="inlineStr">
        <is>
          <t>ACCT-1005</t>
        </is>
      </c>
      <c r="B9" s="39" t="inlineStr">
        <is>
          <t>Horizon Travel Partners</t>
        </is>
      </c>
      <c r="C9" s="39" t="inlineStr">
        <is>
          <t>Travel Agency</t>
        </is>
      </c>
      <c r="D9" s="39" t="inlineStr">
        <is>
          <t>Parker Ellis</t>
        </is>
      </c>
      <c r="E9" s="39" t="inlineStr">
        <is>
          <t>accounts@horizontravel.example</t>
        </is>
      </c>
      <c r="F9" s="39" t="inlineStr">
        <is>
          <t>(407) 555-0136</t>
        </is>
      </c>
      <c r="G9" s="39" t="inlineStr">
        <is>
          <t>420 Palm Center Drive</t>
        </is>
      </c>
      <c r="H9" s="39" t="inlineStr">
        <is>
          <t>Orlando</t>
        </is>
      </c>
      <c r="I9" s="39" t="inlineStr">
        <is>
          <t>FL</t>
        </is>
      </c>
      <c r="J9" s="39" t="inlineStr">
        <is>
          <t>32801</t>
        </is>
      </c>
      <c r="K9" s="39" t="inlineStr">
        <is>
          <t>Net 30</t>
        </is>
      </c>
      <c r="L9" s="75" t="n">
        <v>15000</v>
      </c>
      <c r="M9" s="39" t="inlineStr">
        <is>
          <t>Jordan Lee</t>
        </is>
      </c>
      <c r="N9" s="39" t="inlineStr">
        <is>
          <t>Customer Portal</t>
        </is>
      </c>
      <c r="O9" s="39" t="inlineStr">
        <is>
          <t>On Hold</t>
        </is>
      </c>
      <c r="P9" s="74" t="n">
        <v>46055</v>
      </c>
      <c r="Q9" s="39" t="inlineStr">
        <is>
          <t>New bookings paused while disputed balance is reviewed.</t>
        </is>
      </c>
    </row>
    <row r="10">
      <c r="A10" s="39" t="inlineStr">
        <is>
          <t>ACCT-1006</t>
        </is>
      </c>
      <c r="B10" s="39" t="inlineStr">
        <is>
          <t>City Arts Council</t>
        </is>
      </c>
      <c r="C10" s="39" t="inlineStr">
        <is>
          <t>Government</t>
        </is>
      </c>
      <c r="D10" s="39" t="inlineStr">
        <is>
          <t>Quinn Foster</t>
        </is>
      </c>
      <c r="E10" s="39" t="inlineStr">
        <is>
          <t>payables@cityarts.example</t>
        </is>
      </c>
      <c r="F10" s="39" t="inlineStr">
        <is>
          <t>(617) 555-0117</t>
        </is>
      </c>
      <c r="G10" s="39" t="inlineStr">
        <is>
          <t>88 Civic Plaza</t>
        </is>
      </c>
      <c r="H10" s="39" t="inlineStr">
        <is>
          <t>Boston</t>
        </is>
      </c>
      <c r="I10" s="39" t="inlineStr">
        <is>
          <t>MA</t>
        </is>
      </c>
      <c r="J10" s="39" t="inlineStr">
        <is>
          <t>02108</t>
        </is>
      </c>
      <c r="K10" s="39" t="inlineStr">
        <is>
          <t>Net 30</t>
        </is>
      </c>
      <c r="L10" s="75" t="n">
        <v>20000</v>
      </c>
      <c r="M10" s="39" t="inlineStr">
        <is>
          <t>Morgan Patel</t>
        </is>
      </c>
      <c r="N10" s="39" t="inlineStr">
        <is>
          <t>Email</t>
        </is>
      </c>
      <c r="O10" s="39" t="inlineStr">
        <is>
          <t>Active</t>
        </is>
      </c>
      <c r="P10" s="74" t="n">
        <v>46154</v>
      </c>
      <c r="Q10" s="39" t="inlineStr">
        <is>
          <t>Reference authorization number on invoices.</t>
        </is>
      </c>
    </row>
    <row r="11">
      <c r="A11" s="39" t="inlineStr">
        <is>
          <t>ACCT-1007</t>
        </is>
      </c>
      <c r="B11" s="39" t="inlineStr">
        <is>
          <t>StayMarket Reservations</t>
        </is>
      </c>
      <c r="C11" s="39" t="inlineStr">
        <is>
          <t>Online Travel Agency</t>
        </is>
      </c>
      <c r="D11" s="39" t="inlineStr">
        <is>
          <t>Reese Morgan</t>
        </is>
      </c>
      <c r="E11" s="39" t="inlineStr">
        <is>
          <t>settlements@staymarket.example</t>
        </is>
      </c>
      <c r="F11" s="39" t="inlineStr">
        <is>
          <t>(206) 555-0191</t>
        </is>
      </c>
      <c r="G11" s="39" t="inlineStr">
        <is>
          <t>1200 Commerce Lane</t>
        </is>
      </c>
      <c r="H11" s="39" t="inlineStr">
        <is>
          <t>Seattle</t>
        </is>
      </c>
      <c r="I11" s="39" t="inlineStr">
        <is>
          <t>WA</t>
        </is>
      </c>
      <c r="J11" s="39" t="inlineStr">
        <is>
          <t>98101</t>
        </is>
      </c>
      <c r="K11" s="39" t="inlineStr">
        <is>
          <t>Net 30</t>
        </is>
      </c>
      <c r="L11" s="75" t="n">
        <v>35000</v>
      </c>
      <c r="M11" s="39" t="inlineStr">
        <is>
          <t>Casey Rivera</t>
        </is>
      </c>
      <c r="N11" s="39" t="inlineStr">
        <is>
          <t>Customer Portal</t>
        </is>
      </c>
      <c r="O11" s="39" t="inlineStr">
        <is>
          <t>Active</t>
        </is>
      </c>
      <c r="P11" s="74" t="n">
        <v>46109</v>
      </c>
      <c r="Q11" s="39" t="inlineStr">
        <is>
          <t>Portal settlement and adjustment account.</t>
        </is>
      </c>
    </row>
    <row r="12">
      <c r="A12" s="39" t="inlineStr">
        <is>
          <t>ACCT-1008</t>
        </is>
      </c>
      <c r="B12" s="39" t="inlineStr">
        <is>
          <t>Cedar Grove Wedding</t>
        </is>
      </c>
      <c r="C12" s="39" t="inlineStr">
        <is>
          <t>Event</t>
        </is>
      </c>
      <c r="D12" s="39" t="inlineStr">
        <is>
          <t>Jamie Holloway</t>
        </is>
      </c>
      <c r="E12" s="39" t="inlineStr">
        <is>
          <t>events@cedargrove.example</t>
        </is>
      </c>
      <c r="F12" s="39" t="inlineStr">
        <is>
          <t>(615) 555-0165</t>
        </is>
      </c>
      <c r="G12" s="39" t="inlineStr">
        <is>
          <t>314 Garden Walk</t>
        </is>
      </c>
      <c r="H12" s="39" t="inlineStr">
        <is>
          <t>Nashville</t>
        </is>
      </c>
      <c r="I12" s="39" t="inlineStr">
        <is>
          <t>TN</t>
        </is>
      </c>
      <c r="J12" s="39" t="inlineStr">
        <is>
          <t>37203</t>
        </is>
      </c>
      <c r="K12" s="39" t="inlineStr">
        <is>
          <t>Due on Receipt</t>
        </is>
      </c>
      <c r="L12" s="75" t="n">
        <v>18000</v>
      </c>
      <c r="M12" s="39" t="inlineStr">
        <is>
          <t>Taylor Brooks</t>
        </is>
      </c>
      <c r="N12" s="39" t="inlineStr">
        <is>
          <t>Email</t>
        </is>
      </c>
      <c r="O12" s="39" t="inlineStr">
        <is>
          <t>Inactive</t>
        </is>
      </c>
      <c r="P12" s="74" t="n">
        <v>46037</v>
      </c>
      <c r="Q12" s="39" t="inlineStr">
        <is>
          <t>Completed event account; retain for invoice history.</t>
        </is>
      </c>
    </row>
    <row r="13">
      <c r="A13" s="45" t="n"/>
      <c r="B13" s="45" t="n"/>
      <c r="C13" s="45" t="n"/>
      <c r="D13" s="45" t="n"/>
      <c r="E13" s="45" t="n"/>
      <c r="F13" s="45" t="n"/>
      <c r="G13" s="45" t="n"/>
      <c r="H13" s="45" t="n"/>
      <c r="I13" s="45" t="n"/>
      <c r="J13" s="45" t="n"/>
      <c r="K13" s="45" t="n"/>
      <c r="L13" s="78" t="n"/>
      <c r="M13" s="45" t="n"/>
      <c r="N13" s="45" t="n"/>
      <c r="O13" s="45" t="n"/>
      <c r="P13" s="77" t="n"/>
      <c r="Q13" s="45" t="n"/>
    </row>
    <row r="14">
      <c r="A14" s="45" t="n"/>
      <c r="B14" s="45" t="n"/>
      <c r="C14" s="45" t="n"/>
      <c r="D14" s="45" t="n"/>
      <c r="E14" s="45" t="n"/>
      <c r="F14" s="45" t="n"/>
      <c r="G14" s="45" t="n"/>
      <c r="H14" s="45" t="n"/>
      <c r="I14" s="45" t="n"/>
      <c r="J14" s="45" t="n"/>
      <c r="K14" s="45" t="n"/>
      <c r="L14" s="78" t="n"/>
      <c r="M14" s="45" t="n"/>
      <c r="N14" s="45" t="n"/>
      <c r="O14" s="45" t="n"/>
      <c r="P14" s="77" t="n"/>
      <c r="Q14" s="45" t="n"/>
    </row>
    <row r="15">
      <c r="A15" s="45" t="n"/>
      <c r="B15" s="45" t="n"/>
      <c r="C15" s="45" t="n"/>
      <c r="D15" s="45" t="n"/>
      <c r="E15" s="45" t="n"/>
      <c r="F15" s="45" t="n"/>
      <c r="G15" s="45" t="n"/>
      <c r="H15" s="45" t="n"/>
      <c r="I15" s="45" t="n"/>
      <c r="J15" s="45" t="n"/>
      <c r="K15" s="45" t="n"/>
      <c r="L15" s="78" t="n"/>
      <c r="M15" s="45" t="n"/>
      <c r="N15" s="45" t="n"/>
      <c r="O15" s="45" t="n"/>
      <c r="P15" s="77" t="n"/>
      <c r="Q15" s="45" t="n"/>
    </row>
    <row r="16">
      <c r="A16" s="45" t="n"/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78" t="n"/>
      <c r="M16" s="45" t="n"/>
      <c r="N16" s="45" t="n"/>
      <c r="O16" s="45" t="n"/>
      <c r="P16" s="77" t="n"/>
      <c r="Q16" s="45" t="n"/>
    </row>
    <row r="17">
      <c r="A17" s="45" t="n"/>
      <c r="B17" s="45" t="n"/>
      <c r="C17" s="45" t="n"/>
      <c r="D17" s="45" t="n"/>
      <c r="E17" s="45" t="n"/>
      <c r="F17" s="45" t="n"/>
      <c r="G17" s="45" t="n"/>
      <c r="H17" s="45" t="n"/>
      <c r="I17" s="45" t="n"/>
      <c r="J17" s="45" t="n"/>
      <c r="K17" s="45" t="n"/>
      <c r="L17" s="78" t="n"/>
      <c r="M17" s="45" t="n"/>
      <c r="N17" s="45" t="n"/>
      <c r="O17" s="45" t="n"/>
      <c r="P17" s="77" t="n"/>
      <c r="Q17" s="45" t="n"/>
    </row>
    <row r="18">
      <c r="A18" s="45" t="n"/>
      <c r="B18" s="45" t="n"/>
      <c r="C18" s="45" t="n"/>
      <c r="D18" s="45" t="n"/>
      <c r="E18" s="45" t="n"/>
      <c r="F18" s="45" t="n"/>
      <c r="G18" s="45" t="n"/>
      <c r="H18" s="45" t="n"/>
      <c r="I18" s="45" t="n"/>
      <c r="J18" s="45" t="n"/>
      <c r="K18" s="45" t="n"/>
      <c r="L18" s="78" t="n"/>
      <c r="M18" s="45" t="n"/>
      <c r="N18" s="45" t="n"/>
      <c r="O18" s="45" t="n"/>
      <c r="P18" s="77" t="n"/>
      <c r="Q18" s="45" t="n"/>
    </row>
    <row r="19">
      <c r="A19" s="45" t="n"/>
      <c r="B19" s="45" t="n"/>
      <c r="C19" s="45" t="n"/>
      <c r="D19" s="45" t="n"/>
      <c r="E19" s="45" t="n"/>
      <c r="F19" s="45" t="n"/>
      <c r="G19" s="45" t="n"/>
      <c r="H19" s="45" t="n"/>
      <c r="I19" s="45" t="n"/>
      <c r="J19" s="45" t="n"/>
      <c r="K19" s="45" t="n"/>
      <c r="L19" s="78" t="n"/>
      <c r="M19" s="45" t="n"/>
      <c r="N19" s="45" t="n"/>
      <c r="O19" s="45" t="n"/>
      <c r="P19" s="77" t="n"/>
      <c r="Q19" s="45" t="n"/>
    </row>
    <row r="20">
      <c r="A20" s="45" t="n"/>
      <c r="B20" s="45" t="n"/>
      <c r="C20" s="45" t="n"/>
      <c r="D20" s="45" t="n"/>
      <c r="E20" s="45" t="n"/>
      <c r="F20" s="45" t="n"/>
      <c r="G20" s="45" t="n"/>
      <c r="H20" s="45" t="n"/>
      <c r="I20" s="45" t="n"/>
      <c r="J20" s="45" t="n"/>
      <c r="K20" s="45" t="n"/>
      <c r="L20" s="78" t="n"/>
      <c r="M20" s="45" t="n"/>
      <c r="N20" s="45" t="n"/>
      <c r="O20" s="45" t="n"/>
      <c r="P20" s="77" t="n"/>
      <c r="Q20" s="45" t="n"/>
    </row>
    <row r="21">
      <c r="A21" s="45" t="n"/>
      <c r="B21" s="45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78" t="n"/>
      <c r="M21" s="45" t="n"/>
      <c r="N21" s="45" t="n"/>
      <c r="O21" s="45" t="n"/>
      <c r="P21" s="77" t="n"/>
      <c r="Q21" s="45" t="n"/>
    </row>
    <row r="22">
      <c r="A22" s="45" t="n"/>
      <c r="B22" s="45" t="n"/>
      <c r="C22" s="45" t="n"/>
      <c r="D22" s="45" t="n"/>
      <c r="E22" s="45" t="n"/>
      <c r="F22" s="45" t="n"/>
      <c r="G22" s="45" t="n"/>
      <c r="H22" s="45" t="n"/>
      <c r="I22" s="45" t="n"/>
      <c r="J22" s="45" t="n"/>
      <c r="K22" s="45" t="n"/>
      <c r="L22" s="78" t="n"/>
      <c r="M22" s="45" t="n"/>
      <c r="N22" s="45" t="n"/>
      <c r="O22" s="45" t="n"/>
      <c r="P22" s="77" t="n"/>
      <c r="Q22" s="45" t="n"/>
    </row>
    <row r="23">
      <c r="A23" s="45" t="n"/>
      <c r="B23" s="45" t="n"/>
      <c r="C23" s="45" t="n"/>
      <c r="D23" s="45" t="n"/>
      <c r="E23" s="45" t="n"/>
      <c r="F23" s="45" t="n"/>
      <c r="G23" s="45" t="n"/>
      <c r="H23" s="45" t="n"/>
      <c r="I23" s="45" t="n"/>
      <c r="J23" s="45" t="n"/>
      <c r="K23" s="45" t="n"/>
      <c r="L23" s="78" t="n"/>
      <c r="M23" s="45" t="n"/>
      <c r="N23" s="45" t="n"/>
      <c r="O23" s="45" t="n"/>
      <c r="P23" s="77" t="n"/>
      <c r="Q23" s="45" t="n"/>
    </row>
    <row r="24">
      <c r="A24" s="45" t="n"/>
      <c r="B24" s="45" t="n"/>
      <c r="C24" s="45" t="n"/>
      <c r="D24" s="45" t="n"/>
      <c r="E24" s="45" t="n"/>
      <c r="F24" s="45" t="n"/>
      <c r="G24" s="45" t="n"/>
      <c r="H24" s="45" t="n"/>
      <c r="I24" s="45" t="n"/>
      <c r="J24" s="45" t="n"/>
      <c r="K24" s="45" t="n"/>
      <c r="L24" s="78" t="n"/>
      <c r="M24" s="45" t="n"/>
      <c r="N24" s="45" t="n"/>
      <c r="O24" s="45" t="n"/>
      <c r="P24" s="77" t="n"/>
      <c r="Q24" s="45" t="n"/>
    </row>
    <row r="25">
      <c r="A25" s="45" t="n"/>
      <c r="B25" s="45" t="n"/>
      <c r="C25" s="45" t="n"/>
      <c r="D25" s="45" t="n"/>
      <c r="E25" s="45" t="n"/>
      <c r="F25" s="45" t="n"/>
      <c r="G25" s="45" t="n"/>
      <c r="H25" s="45" t="n"/>
      <c r="I25" s="45" t="n"/>
      <c r="J25" s="45" t="n"/>
      <c r="K25" s="45" t="n"/>
      <c r="L25" s="78" t="n"/>
      <c r="M25" s="45" t="n"/>
      <c r="N25" s="45" t="n"/>
      <c r="O25" s="45" t="n"/>
      <c r="P25" s="77" t="n"/>
      <c r="Q25" s="45" t="n"/>
    </row>
    <row r="26">
      <c r="A26" s="45" t="n"/>
      <c r="B26" s="45" t="n"/>
      <c r="C26" s="45" t="n"/>
      <c r="D26" s="45" t="n"/>
      <c r="E26" s="45" t="n"/>
      <c r="F26" s="45" t="n"/>
      <c r="G26" s="45" t="n"/>
      <c r="H26" s="45" t="n"/>
      <c r="I26" s="45" t="n"/>
      <c r="J26" s="45" t="n"/>
      <c r="K26" s="45" t="n"/>
      <c r="L26" s="78" t="n"/>
      <c r="M26" s="45" t="n"/>
      <c r="N26" s="45" t="n"/>
      <c r="O26" s="45" t="n"/>
      <c r="P26" s="77" t="n"/>
      <c r="Q26" s="45" t="n"/>
    </row>
    <row r="27">
      <c r="A27" s="45" t="n"/>
      <c r="B27" s="45" t="n"/>
      <c r="C27" s="45" t="n"/>
      <c r="D27" s="45" t="n"/>
      <c r="E27" s="45" t="n"/>
      <c r="F27" s="45" t="n"/>
      <c r="G27" s="45" t="n"/>
      <c r="H27" s="45" t="n"/>
      <c r="I27" s="45" t="n"/>
      <c r="J27" s="45" t="n"/>
      <c r="K27" s="45" t="n"/>
      <c r="L27" s="78" t="n"/>
      <c r="M27" s="45" t="n"/>
      <c r="N27" s="45" t="n"/>
      <c r="O27" s="45" t="n"/>
      <c r="P27" s="77" t="n"/>
      <c r="Q27" s="45" t="n"/>
    </row>
    <row r="28">
      <c r="A28" s="45" t="n"/>
      <c r="B28" s="45" t="n"/>
      <c r="C28" s="45" t="n"/>
      <c r="D28" s="45" t="n"/>
      <c r="E28" s="45" t="n"/>
      <c r="F28" s="45" t="n"/>
      <c r="G28" s="45" t="n"/>
      <c r="H28" s="45" t="n"/>
      <c r="I28" s="45" t="n"/>
      <c r="J28" s="45" t="n"/>
      <c r="K28" s="45" t="n"/>
      <c r="L28" s="78" t="n"/>
      <c r="M28" s="45" t="n"/>
      <c r="N28" s="45" t="n"/>
      <c r="O28" s="45" t="n"/>
      <c r="P28" s="77" t="n"/>
      <c r="Q28" s="45" t="n"/>
    </row>
    <row r="29">
      <c r="A29" s="45" t="n"/>
      <c r="B29" s="45" t="n"/>
      <c r="C29" s="45" t="n"/>
      <c r="D29" s="45" t="n"/>
      <c r="E29" s="45" t="n"/>
      <c r="F29" s="45" t="n"/>
      <c r="G29" s="45" t="n"/>
      <c r="H29" s="45" t="n"/>
      <c r="I29" s="45" t="n"/>
      <c r="J29" s="45" t="n"/>
      <c r="K29" s="45" t="n"/>
      <c r="L29" s="78" t="n"/>
      <c r="M29" s="45" t="n"/>
      <c r="N29" s="45" t="n"/>
      <c r="O29" s="45" t="n"/>
      <c r="P29" s="77" t="n"/>
      <c r="Q29" s="45" t="n"/>
    </row>
    <row r="30">
      <c r="A30" s="45" t="n"/>
      <c r="B30" s="45" t="n"/>
      <c r="C30" s="45" t="n"/>
      <c r="D30" s="45" t="n"/>
      <c r="E30" s="45" t="n"/>
      <c r="F30" s="45" t="n"/>
      <c r="G30" s="45" t="n"/>
      <c r="H30" s="45" t="n"/>
      <c r="I30" s="45" t="n"/>
      <c r="J30" s="45" t="n"/>
      <c r="K30" s="45" t="n"/>
      <c r="L30" s="78" t="n"/>
      <c r="M30" s="45" t="n"/>
      <c r="N30" s="45" t="n"/>
      <c r="O30" s="45" t="n"/>
      <c r="P30" s="77" t="n"/>
      <c r="Q30" s="45" t="n"/>
    </row>
    <row r="31">
      <c r="A31" s="45" t="n"/>
      <c r="B31" s="45" t="n"/>
      <c r="C31" s="45" t="n"/>
      <c r="D31" s="45" t="n"/>
      <c r="E31" s="45" t="n"/>
      <c r="F31" s="45" t="n"/>
      <c r="G31" s="45" t="n"/>
      <c r="H31" s="45" t="n"/>
      <c r="I31" s="45" t="n"/>
      <c r="J31" s="45" t="n"/>
      <c r="K31" s="45" t="n"/>
      <c r="L31" s="78" t="n"/>
      <c r="M31" s="45" t="n"/>
      <c r="N31" s="45" t="n"/>
      <c r="O31" s="45" t="n"/>
      <c r="P31" s="77" t="n"/>
      <c r="Q31" s="45" t="n"/>
    </row>
    <row r="32">
      <c r="A32" s="45" t="n"/>
      <c r="B32" s="45" t="n"/>
      <c r="C32" s="45" t="n"/>
      <c r="D32" s="45" t="n"/>
      <c r="E32" s="45" t="n"/>
      <c r="F32" s="45" t="n"/>
      <c r="G32" s="45" t="n"/>
      <c r="H32" s="45" t="n"/>
      <c r="I32" s="45" t="n"/>
      <c r="J32" s="45" t="n"/>
      <c r="K32" s="45" t="n"/>
      <c r="L32" s="78" t="n"/>
      <c r="M32" s="45" t="n"/>
      <c r="N32" s="45" t="n"/>
      <c r="O32" s="45" t="n"/>
      <c r="P32" s="77" t="n"/>
      <c r="Q32" s="45" t="n"/>
    </row>
    <row r="33">
      <c r="A33" s="45" t="n"/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78" t="n"/>
      <c r="M33" s="45" t="n"/>
      <c r="N33" s="45" t="n"/>
      <c r="O33" s="45" t="n"/>
      <c r="P33" s="77" t="n"/>
      <c r="Q33" s="45" t="n"/>
    </row>
    <row r="34">
      <c r="A34" s="45" t="n"/>
      <c r="B34" s="45" t="n"/>
      <c r="C34" s="45" t="n"/>
      <c r="D34" s="45" t="n"/>
      <c r="E34" s="45" t="n"/>
      <c r="F34" s="45" t="n"/>
      <c r="G34" s="45" t="n"/>
      <c r="H34" s="45" t="n"/>
      <c r="I34" s="45" t="n"/>
      <c r="J34" s="45" t="n"/>
      <c r="K34" s="45" t="n"/>
      <c r="L34" s="78" t="n"/>
      <c r="M34" s="45" t="n"/>
      <c r="N34" s="45" t="n"/>
      <c r="O34" s="45" t="n"/>
      <c r="P34" s="77" t="n"/>
      <c r="Q34" s="45" t="n"/>
    </row>
    <row r="35">
      <c r="A35" s="45" t="n"/>
      <c r="B35" s="45" t="n"/>
      <c r="C35" s="45" t="n"/>
      <c r="D35" s="45" t="n"/>
      <c r="E35" s="45" t="n"/>
      <c r="F35" s="45" t="n"/>
      <c r="G35" s="45" t="n"/>
      <c r="H35" s="45" t="n"/>
      <c r="I35" s="45" t="n"/>
      <c r="J35" s="45" t="n"/>
      <c r="K35" s="45" t="n"/>
      <c r="L35" s="78" t="n"/>
      <c r="M35" s="45" t="n"/>
      <c r="N35" s="45" t="n"/>
      <c r="O35" s="45" t="n"/>
      <c r="P35" s="77" t="n"/>
      <c r="Q35" s="45" t="n"/>
    </row>
    <row r="36">
      <c r="A36" s="45" t="n"/>
      <c r="B36" s="45" t="n"/>
      <c r="C36" s="45" t="n"/>
      <c r="D36" s="45" t="n"/>
      <c r="E36" s="45" t="n"/>
      <c r="F36" s="45" t="n"/>
      <c r="G36" s="45" t="n"/>
      <c r="H36" s="45" t="n"/>
      <c r="I36" s="45" t="n"/>
      <c r="J36" s="45" t="n"/>
      <c r="K36" s="45" t="n"/>
      <c r="L36" s="78" t="n"/>
      <c r="M36" s="45" t="n"/>
      <c r="N36" s="45" t="n"/>
      <c r="O36" s="45" t="n"/>
      <c r="P36" s="77" t="n"/>
      <c r="Q36" s="45" t="n"/>
    </row>
    <row r="37">
      <c r="A37" s="45" t="n"/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78" t="n"/>
      <c r="M37" s="45" t="n"/>
      <c r="N37" s="45" t="n"/>
      <c r="O37" s="45" t="n"/>
      <c r="P37" s="77" t="n"/>
      <c r="Q37" s="45" t="n"/>
    </row>
    <row r="38">
      <c r="A38" s="45" t="n"/>
      <c r="B38" s="45" t="n"/>
      <c r="C38" s="45" t="n"/>
      <c r="D38" s="45" t="n"/>
      <c r="E38" s="45" t="n"/>
      <c r="F38" s="45" t="n"/>
      <c r="G38" s="45" t="n"/>
      <c r="H38" s="45" t="n"/>
      <c r="I38" s="45" t="n"/>
      <c r="J38" s="45" t="n"/>
      <c r="K38" s="45" t="n"/>
      <c r="L38" s="78" t="n"/>
      <c r="M38" s="45" t="n"/>
      <c r="N38" s="45" t="n"/>
      <c r="O38" s="45" t="n"/>
      <c r="P38" s="77" t="n"/>
      <c r="Q38" s="45" t="n"/>
    </row>
    <row r="39">
      <c r="A39" s="45" t="n"/>
      <c r="B39" s="45" t="n"/>
      <c r="C39" s="45" t="n"/>
      <c r="D39" s="45" t="n"/>
      <c r="E39" s="45" t="n"/>
      <c r="F39" s="45" t="n"/>
      <c r="G39" s="45" t="n"/>
      <c r="H39" s="45" t="n"/>
      <c r="I39" s="45" t="n"/>
      <c r="J39" s="45" t="n"/>
      <c r="K39" s="45" t="n"/>
      <c r="L39" s="78" t="n"/>
      <c r="M39" s="45" t="n"/>
      <c r="N39" s="45" t="n"/>
      <c r="O39" s="45" t="n"/>
      <c r="P39" s="77" t="n"/>
      <c r="Q39" s="45" t="n"/>
    </row>
    <row r="40">
      <c r="A40" s="45" t="n"/>
      <c r="B40" s="45" t="n"/>
      <c r="C40" s="45" t="n"/>
      <c r="D40" s="45" t="n"/>
      <c r="E40" s="45" t="n"/>
      <c r="F40" s="45" t="n"/>
      <c r="G40" s="45" t="n"/>
      <c r="H40" s="45" t="n"/>
      <c r="I40" s="45" t="n"/>
      <c r="J40" s="45" t="n"/>
      <c r="K40" s="45" t="n"/>
      <c r="L40" s="78" t="n"/>
      <c r="M40" s="45" t="n"/>
      <c r="N40" s="45" t="n"/>
      <c r="O40" s="45" t="n"/>
      <c r="P40" s="77" t="n"/>
      <c r="Q40" s="45" t="n"/>
    </row>
    <row r="41">
      <c r="A41" s="45" t="n"/>
      <c r="B41" s="45" t="n"/>
      <c r="C41" s="45" t="n"/>
      <c r="D41" s="45" t="n"/>
      <c r="E41" s="45" t="n"/>
      <c r="F41" s="45" t="n"/>
      <c r="G41" s="45" t="n"/>
      <c r="H41" s="45" t="n"/>
      <c r="I41" s="45" t="n"/>
      <c r="J41" s="45" t="n"/>
      <c r="K41" s="45" t="n"/>
      <c r="L41" s="78" t="n"/>
      <c r="M41" s="45" t="n"/>
      <c r="N41" s="45" t="n"/>
      <c r="O41" s="45" t="n"/>
      <c r="P41" s="77" t="n"/>
      <c r="Q41" s="45" t="n"/>
    </row>
    <row r="42">
      <c r="A42" s="45" t="n"/>
      <c r="B42" s="45" t="n"/>
      <c r="C42" s="45" t="n"/>
      <c r="D42" s="45" t="n"/>
      <c r="E42" s="45" t="n"/>
      <c r="F42" s="45" t="n"/>
      <c r="G42" s="45" t="n"/>
      <c r="H42" s="45" t="n"/>
      <c r="I42" s="45" t="n"/>
      <c r="J42" s="45" t="n"/>
      <c r="K42" s="45" t="n"/>
      <c r="L42" s="78" t="n"/>
      <c r="M42" s="45" t="n"/>
      <c r="N42" s="45" t="n"/>
      <c r="O42" s="45" t="n"/>
      <c r="P42" s="77" t="n"/>
      <c r="Q42" s="45" t="n"/>
    </row>
    <row r="43">
      <c r="A43" s="45" t="n"/>
      <c r="B43" s="45" t="n"/>
      <c r="C43" s="45" t="n"/>
      <c r="D43" s="45" t="n"/>
      <c r="E43" s="45" t="n"/>
      <c r="F43" s="45" t="n"/>
      <c r="G43" s="45" t="n"/>
      <c r="H43" s="45" t="n"/>
      <c r="I43" s="45" t="n"/>
      <c r="J43" s="45" t="n"/>
      <c r="K43" s="45" t="n"/>
      <c r="L43" s="78" t="n"/>
      <c r="M43" s="45" t="n"/>
      <c r="N43" s="45" t="n"/>
      <c r="O43" s="45" t="n"/>
      <c r="P43" s="77" t="n"/>
      <c r="Q43" s="45" t="n"/>
    </row>
    <row r="44">
      <c r="A44" s="45" t="n"/>
      <c r="B44" s="45" t="n"/>
      <c r="C44" s="45" t="n"/>
      <c r="D44" s="45" t="n"/>
      <c r="E44" s="45" t="n"/>
      <c r="F44" s="45" t="n"/>
      <c r="G44" s="45" t="n"/>
      <c r="H44" s="45" t="n"/>
      <c r="I44" s="45" t="n"/>
      <c r="J44" s="45" t="n"/>
      <c r="K44" s="45" t="n"/>
      <c r="L44" s="78" t="n"/>
      <c r="M44" s="45" t="n"/>
      <c r="N44" s="45" t="n"/>
      <c r="O44" s="45" t="n"/>
      <c r="P44" s="77" t="n"/>
      <c r="Q44" s="45" t="n"/>
    </row>
    <row r="45">
      <c r="A45" s="45" t="n"/>
      <c r="B45" s="45" t="n"/>
      <c r="C45" s="45" t="n"/>
      <c r="D45" s="45" t="n"/>
      <c r="E45" s="45" t="n"/>
      <c r="F45" s="45" t="n"/>
      <c r="G45" s="45" t="n"/>
      <c r="H45" s="45" t="n"/>
      <c r="I45" s="45" t="n"/>
      <c r="J45" s="45" t="n"/>
      <c r="K45" s="45" t="n"/>
      <c r="L45" s="78" t="n"/>
      <c r="M45" s="45" t="n"/>
      <c r="N45" s="45" t="n"/>
      <c r="O45" s="45" t="n"/>
      <c r="P45" s="77" t="n"/>
      <c r="Q45" s="45" t="n"/>
    </row>
    <row r="46">
      <c r="A46" s="45" t="n"/>
      <c r="B46" s="45" t="n"/>
      <c r="C46" s="45" t="n"/>
      <c r="D46" s="45" t="n"/>
      <c r="E46" s="45" t="n"/>
      <c r="F46" s="45" t="n"/>
      <c r="G46" s="45" t="n"/>
      <c r="H46" s="45" t="n"/>
      <c r="I46" s="45" t="n"/>
      <c r="J46" s="45" t="n"/>
      <c r="K46" s="45" t="n"/>
      <c r="L46" s="78" t="n"/>
      <c r="M46" s="45" t="n"/>
      <c r="N46" s="45" t="n"/>
      <c r="O46" s="45" t="n"/>
      <c r="P46" s="77" t="n"/>
      <c r="Q46" s="45" t="n"/>
    </row>
    <row r="47">
      <c r="A47" s="45" t="n"/>
      <c r="B47" s="45" t="n"/>
      <c r="C47" s="45" t="n"/>
      <c r="D47" s="45" t="n"/>
      <c r="E47" s="45" t="n"/>
      <c r="F47" s="45" t="n"/>
      <c r="G47" s="45" t="n"/>
      <c r="H47" s="45" t="n"/>
      <c r="I47" s="45" t="n"/>
      <c r="J47" s="45" t="n"/>
      <c r="K47" s="45" t="n"/>
      <c r="L47" s="78" t="n"/>
      <c r="M47" s="45" t="n"/>
      <c r="N47" s="45" t="n"/>
      <c r="O47" s="45" t="n"/>
      <c r="P47" s="77" t="n"/>
      <c r="Q47" s="45" t="n"/>
    </row>
    <row r="48">
      <c r="A48" s="45" t="n"/>
      <c r="B48" s="45" t="n"/>
      <c r="C48" s="45" t="n"/>
      <c r="D48" s="45" t="n"/>
      <c r="E48" s="45" t="n"/>
      <c r="F48" s="45" t="n"/>
      <c r="G48" s="45" t="n"/>
      <c r="H48" s="45" t="n"/>
      <c r="I48" s="45" t="n"/>
      <c r="J48" s="45" t="n"/>
      <c r="K48" s="45" t="n"/>
      <c r="L48" s="78" t="n"/>
      <c r="M48" s="45" t="n"/>
      <c r="N48" s="45" t="n"/>
      <c r="O48" s="45" t="n"/>
      <c r="P48" s="77" t="n"/>
      <c r="Q48" s="45" t="n"/>
    </row>
    <row r="49">
      <c r="A49" s="45" t="n"/>
      <c r="B49" s="45" t="n"/>
      <c r="C49" s="45" t="n"/>
      <c r="D49" s="45" t="n"/>
      <c r="E49" s="45" t="n"/>
      <c r="F49" s="45" t="n"/>
      <c r="G49" s="45" t="n"/>
      <c r="H49" s="45" t="n"/>
      <c r="I49" s="45" t="n"/>
      <c r="J49" s="45" t="n"/>
      <c r="K49" s="45" t="n"/>
      <c r="L49" s="78" t="n"/>
      <c r="M49" s="45" t="n"/>
      <c r="N49" s="45" t="n"/>
      <c r="O49" s="45" t="n"/>
      <c r="P49" s="77" t="n"/>
      <c r="Q49" s="45" t="n"/>
    </row>
    <row r="50">
      <c r="A50" s="45" t="n"/>
      <c r="B50" s="45" t="n"/>
      <c r="C50" s="45" t="n"/>
      <c r="D50" s="45" t="n"/>
      <c r="E50" s="45" t="n"/>
      <c r="F50" s="45" t="n"/>
      <c r="G50" s="45" t="n"/>
      <c r="H50" s="45" t="n"/>
      <c r="I50" s="45" t="n"/>
      <c r="J50" s="45" t="n"/>
      <c r="K50" s="45" t="n"/>
      <c r="L50" s="78" t="n"/>
      <c r="M50" s="45" t="n"/>
      <c r="N50" s="45" t="n"/>
      <c r="O50" s="45" t="n"/>
      <c r="P50" s="77" t="n"/>
      <c r="Q50" s="45" t="n"/>
    </row>
    <row r="51">
      <c r="A51" s="45" t="n"/>
      <c r="B51" s="45" t="n"/>
      <c r="C51" s="45" t="n"/>
      <c r="D51" s="45" t="n"/>
      <c r="E51" s="45" t="n"/>
      <c r="F51" s="45" t="n"/>
      <c r="G51" s="45" t="n"/>
      <c r="H51" s="45" t="n"/>
      <c r="I51" s="45" t="n"/>
      <c r="J51" s="45" t="n"/>
      <c r="K51" s="45" t="n"/>
      <c r="L51" s="78" t="n"/>
      <c r="M51" s="45" t="n"/>
      <c r="N51" s="45" t="n"/>
      <c r="O51" s="45" t="n"/>
      <c r="P51" s="77" t="n"/>
      <c r="Q51" s="45" t="n"/>
    </row>
    <row r="52">
      <c r="A52" s="45" t="n"/>
      <c r="B52" s="45" t="n"/>
      <c r="C52" s="45" t="n"/>
      <c r="D52" s="45" t="n"/>
      <c r="E52" s="45" t="n"/>
      <c r="F52" s="45" t="n"/>
      <c r="G52" s="45" t="n"/>
      <c r="H52" s="45" t="n"/>
      <c r="I52" s="45" t="n"/>
      <c r="J52" s="45" t="n"/>
      <c r="K52" s="45" t="n"/>
      <c r="L52" s="78" t="n"/>
      <c r="M52" s="45" t="n"/>
      <c r="N52" s="45" t="n"/>
      <c r="O52" s="45" t="n"/>
      <c r="P52" s="77" t="n"/>
      <c r="Q52" s="45" t="n"/>
    </row>
    <row r="53">
      <c r="A53" s="45" t="n"/>
      <c r="B53" s="45" t="n"/>
      <c r="C53" s="45" t="n"/>
      <c r="D53" s="45" t="n"/>
      <c r="E53" s="45" t="n"/>
      <c r="F53" s="45" t="n"/>
      <c r="G53" s="45" t="n"/>
      <c r="H53" s="45" t="n"/>
      <c r="I53" s="45" t="n"/>
      <c r="J53" s="45" t="n"/>
      <c r="K53" s="45" t="n"/>
      <c r="L53" s="78" t="n"/>
      <c r="M53" s="45" t="n"/>
      <c r="N53" s="45" t="n"/>
      <c r="O53" s="45" t="n"/>
      <c r="P53" s="77" t="n"/>
      <c r="Q53" s="45" t="n"/>
    </row>
    <row r="54">
      <c r="A54" s="45" t="n"/>
      <c r="B54" s="45" t="n"/>
      <c r="C54" s="45" t="n"/>
      <c r="D54" s="45" t="n"/>
      <c r="E54" s="45" t="n"/>
      <c r="F54" s="45" t="n"/>
      <c r="G54" s="45" t="n"/>
      <c r="H54" s="45" t="n"/>
      <c r="I54" s="45" t="n"/>
      <c r="J54" s="45" t="n"/>
      <c r="K54" s="45" t="n"/>
      <c r="L54" s="78" t="n"/>
      <c r="M54" s="45" t="n"/>
      <c r="N54" s="45" t="n"/>
      <c r="O54" s="45" t="n"/>
      <c r="P54" s="77" t="n"/>
      <c r="Q54" s="45" t="n"/>
    </row>
    <row r="55">
      <c r="A55" s="45" t="n"/>
      <c r="B55" s="45" t="n"/>
      <c r="C55" s="45" t="n"/>
      <c r="D55" s="45" t="n"/>
      <c r="E55" s="45" t="n"/>
      <c r="F55" s="45" t="n"/>
      <c r="G55" s="45" t="n"/>
      <c r="H55" s="45" t="n"/>
      <c r="I55" s="45" t="n"/>
      <c r="J55" s="45" t="n"/>
      <c r="K55" s="45" t="n"/>
      <c r="L55" s="78" t="n"/>
      <c r="M55" s="45" t="n"/>
      <c r="N55" s="45" t="n"/>
      <c r="O55" s="45" t="n"/>
      <c r="P55" s="77" t="n"/>
      <c r="Q55" s="45" t="n"/>
    </row>
    <row r="56">
      <c r="A56" s="45" t="n"/>
      <c r="B56" s="45" t="n"/>
      <c r="C56" s="45" t="n"/>
      <c r="D56" s="45" t="n"/>
      <c r="E56" s="45" t="n"/>
      <c r="F56" s="45" t="n"/>
      <c r="G56" s="45" t="n"/>
      <c r="H56" s="45" t="n"/>
      <c r="I56" s="45" t="n"/>
      <c r="J56" s="45" t="n"/>
      <c r="K56" s="45" t="n"/>
      <c r="L56" s="78" t="n"/>
      <c r="M56" s="45" t="n"/>
      <c r="N56" s="45" t="n"/>
      <c r="O56" s="45" t="n"/>
      <c r="P56" s="77" t="n"/>
      <c r="Q56" s="45" t="n"/>
    </row>
    <row r="57">
      <c r="A57" s="45" t="n"/>
      <c r="B57" s="45" t="n"/>
      <c r="C57" s="45" t="n"/>
      <c r="D57" s="45" t="n"/>
      <c r="E57" s="45" t="n"/>
      <c r="F57" s="45" t="n"/>
      <c r="G57" s="45" t="n"/>
      <c r="H57" s="45" t="n"/>
      <c r="I57" s="45" t="n"/>
      <c r="J57" s="45" t="n"/>
      <c r="K57" s="45" t="n"/>
      <c r="L57" s="78" t="n"/>
      <c r="M57" s="45" t="n"/>
      <c r="N57" s="45" t="n"/>
      <c r="O57" s="45" t="n"/>
      <c r="P57" s="77" t="n"/>
      <c r="Q57" s="45" t="n"/>
    </row>
    <row r="58">
      <c r="A58" s="45" t="n"/>
      <c r="B58" s="45" t="n"/>
      <c r="C58" s="45" t="n"/>
      <c r="D58" s="45" t="n"/>
      <c r="E58" s="45" t="n"/>
      <c r="F58" s="45" t="n"/>
      <c r="G58" s="45" t="n"/>
      <c r="H58" s="45" t="n"/>
      <c r="I58" s="45" t="n"/>
      <c r="J58" s="45" t="n"/>
      <c r="K58" s="45" t="n"/>
      <c r="L58" s="78" t="n"/>
      <c r="M58" s="45" t="n"/>
      <c r="N58" s="45" t="n"/>
      <c r="O58" s="45" t="n"/>
      <c r="P58" s="77" t="n"/>
      <c r="Q58" s="45" t="n"/>
    </row>
    <row r="59">
      <c r="A59" s="45" t="n"/>
      <c r="B59" s="45" t="n"/>
      <c r="C59" s="45" t="n"/>
      <c r="D59" s="45" t="n"/>
      <c r="E59" s="45" t="n"/>
      <c r="F59" s="45" t="n"/>
      <c r="G59" s="45" t="n"/>
      <c r="H59" s="45" t="n"/>
      <c r="I59" s="45" t="n"/>
      <c r="J59" s="45" t="n"/>
      <c r="K59" s="45" t="n"/>
      <c r="L59" s="78" t="n"/>
      <c r="M59" s="45" t="n"/>
      <c r="N59" s="45" t="n"/>
      <c r="O59" s="45" t="n"/>
      <c r="P59" s="77" t="n"/>
      <c r="Q59" s="45" t="n"/>
    </row>
    <row r="60">
      <c r="A60" s="45" t="n"/>
      <c r="B60" s="45" t="n"/>
      <c r="C60" s="45" t="n"/>
      <c r="D60" s="45" t="n"/>
      <c r="E60" s="45" t="n"/>
      <c r="F60" s="45" t="n"/>
      <c r="G60" s="45" t="n"/>
      <c r="H60" s="45" t="n"/>
      <c r="I60" s="45" t="n"/>
      <c r="J60" s="45" t="n"/>
      <c r="K60" s="45" t="n"/>
      <c r="L60" s="78" t="n"/>
      <c r="M60" s="45" t="n"/>
      <c r="N60" s="45" t="n"/>
      <c r="O60" s="45" t="n"/>
      <c r="P60" s="77" t="n"/>
      <c r="Q60" s="45" t="n"/>
    </row>
    <row r="61">
      <c r="A61" s="45" t="n"/>
      <c r="B61" s="45" t="n"/>
      <c r="C61" s="45" t="n"/>
      <c r="D61" s="45" t="n"/>
      <c r="E61" s="45" t="n"/>
      <c r="F61" s="45" t="n"/>
      <c r="G61" s="45" t="n"/>
      <c r="H61" s="45" t="n"/>
      <c r="I61" s="45" t="n"/>
      <c r="J61" s="45" t="n"/>
      <c r="K61" s="45" t="n"/>
      <c r="L61" s="78" t="n"/>
      <c r="M61" s="45" t="n"/>
      <c r="N61" s="45" t="n"/>
      <c r="O61" s="45" t="n"/>
      <c r="P61" s="77" t="n"/>
      <c r="Q61" s="45" t="n"/>
    </row>
    <row r="62">
      <c r="A62" s="45" t="n"/>
      <c r="B62" s="45" t="n"/>
      <c r="C62" s="45" t="n"/>
      <c r="D62" s="45" t="n"/>
      <c r="E62" s="45" t="n"/>
      <c r="F62" s="45" t="n"/>
      <c r="G62" s="45" t="n"/>
      <c r="H62" s="45" t="n"/>
      <c r="I62" s="45" t="n"/>
      <c r="J62" s="45" t="n"/>
      <c r="K62" s="45" t="n"/>
      <c r="L62" s="78" t="n"/>
      <c r="M62" s="45" t="n"/>
      <c r="N62" s="45" t="n"/>
      <c r="O62" s="45" t="n"/>
      <c r="P62" s="77" t="n"/>
      <c r="Q62" s="45" t="n"/>
    </row>
    <row r="63">
      <c r="A63" s="45" t="n"/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  <c r="K63" s="45" t="n"/>
      <c r="L63" s="78" t="n"/>
      <c r="M63" s="45" t="n"/>
      <c r="N63" s="45" t="n"/>
      <c r="O63" s="45" t="n"/>
      <c r="P63" s="77" t="n"/>
      <c r="Q63" s="45" t="n"/>
    </row>
    <row r="64">
      <c r="A64" s="45" t="n"/>
      <c r="B64" s="45" t="n"/>
      <c r="C64" s="45" t="n"/>
      <c r="D64" s="45" t="n"/>
      <c r="E64" s="45" t="n"/>
      <c r="F64" s="45" t="n"/>
      <c r="G64" s="45" t="n"/>
      <c r="H64" s="45" t="n"/>
      <c r="I64" s="45" t="n"/>
      <c r="J64" s="45" t="n"/>
      <c r="K64" s="45" t="n"/>
      <c r="L64" s="78" t="n"/>
      <c r="M64" s="45" t="n"/>
      <c r="N64" s="45" t="n"/>
      <c r="O64" s="45" t="n"/>
      <c r="P64" s="77" t="n"/>
      <c r="Q64" s="45" t="n"/>
    </row>
    <row r="65">
      <c r="A65" s="45" t="n"/>
      <c r="B65" s="45" t="n"/>
      <c r="C65" s="45" t="n"/>
      <c r="D65" s="45" t="n"/>
      <c r="E65" s="45" t="n"/>
      <c r="F65" s="45" t="n"/>
      <c r="G65" s="45" t="n"/>
      <c r="H65" s="45" t="n"/>
      <c r="I65" s="45" t="n"/>
      <c r="J65" s="45" t="n"/>
      <c r="K65" s="45" t="n"/>
      <c r="L65" s="78" t="n"/>
      <c r="M65" s="45" t="n"/>
      <c r="N65" s="45" t="n"/>
      <c r="O65" s="45" t="n"/>
      <c r="P65" s="77" t="n"/>
      <c r="Q65" s="45" t="n"/>
    </row>
    <row r="66">
      <c r="A66" s="45" t="n"/>
      <c r="B66" s="45" t="n"/>
      <c r="C66" s="45" t="n"/>
      <c r="D66" s="45" t="n"/>
      <c r="E66" s="45" t="n"/>
      <c r="F66" s="45" t="n"/>
      <c r="G66" s="45" t="n"/>
      <c r="H66" s="45" t="n"/>
      <c r="I66" s="45" t="n"/>
      <c r="J66" s="45" t="n"/>
      <c r="K66" s="45" t="n"/>
      <c r="L66" s="78" t="n"/>
      <c r="M66" s="45" t="n"/>
      <c r="N66" s="45" t="n"/>
      <c r="O66" s="45" t="n"/>
      <c r="P66" s="77" t="n"/>
      <c r="Q66" s="45" t="n"/>
    </row>
    <row r="67">
      <c r="A67" s="45" t="n"/>
      <c r="B67" s="45" t="n"/>
      <c r="C67" s="45" t="n"/>
      <c r="D67" s="45" t="n"/>
      <c r="E67" s="45" t="n"/>
      <c r="F67" s="45" t="n"/>
      <c r="G67" s="45" t="n"/>
      <c r="H67" s="45" t="n"/>
      <c r="I67" s="45" t="n"/>
      <c r="J67" s="45" t="n"/>
      <c r="K67" s="45" t="n"/>
      <c r="L67" s="78" t="n"/>
      <c r="M67" s="45" t="n"/>
      <c r="N67" s="45" t="n"/>
      <c r="O67" s="45" t="n"/>
      <c r="P67" s="77" t="n"/>
      <c r="Q67" s="45" t="n"/>
    </row>
    <row r="68">
      <c r="A68" s="45" t="n"/>
      <c r="B68" s="45" t="n"/>
      <c r="C68" s="45" t="n"/>
      <c r="D68" s="45" t="n"/>
      <c r="E68" s="45" t="n"/>
      <c r="F68" s="45" t="n"/>
      <c r="G68" s="45" t="n"/>
      <c r="H68" s="45" t="n"/>
      <c r="I68" s="45" t="n"/>
      <c r="J68" s="45" t="n"/>
      <c r="K68" s="45" t="n"/>
      <c r="L68" s="78" t="n"/>
      <c r="M68" s="45" t="n"/>
      <c r="N68" s="45" t="n"/>
      <c r="O68" s="45" t="n"/>
      <c r="P68" s="77" t="n"/>
      <c r="Q68" s="45" t="n"/>
    </row>
    <row r="69">
      <c r="A69" s="45" t="n"/>
      <c r="B69" s="45" t="n"/>
      <c r="C69" s="45" t="n"/>
      <c r="D69" s="45" t="n"/>
      <c r="E69" s="45" t="n"/>
      <c r="F69" s="45" t="n"/>
      <c r="G69" s="45" t="n"/>
      <c r="H69" s="45" t="n"/>
      <c r="I69" s="45" t="n"/>
      <c r="J69" s="45" t="n"/>
      <c r="K69" s="45" t="n"/>
      <c r="L69" s="78" t="n"/>
      <c r="M69" s="45" t="n"/>
      <c r="N69" s="45" t="n"/>
      <c r="O69" s="45" t="n"/>
      <c r="P69" s="77" t="n"/>
      <c r="Q69" s="45" t="n"/>
    </row>
    <row r="70">
      <c r="A70" s="45" t="n"/>
      <c r="B70" s="45" t="n"/>
      <c r="C70" s="45" t="n"/>
      <c r="D70" s="45" t="n"/>
      <c r="E70" s="45" t="n"/>
      <c r="F70" s="45" t="n"/>
      <c r="G70" s="45" t="n"/>
      <c r="H70" s="45" t="n"/>
      <c r="I70" s="45" t="n"/>
      <c r="J70" s="45" t="n"/>
      <c r="K70" s="45" t="n"/>
      <c r="L70" s="78" t="n"/>
      <c r="M70" s="45" t="n"/>
      <c r="N70" s="45" t="n"/>
      <c r="O70" s="45" t="n"/>
      <c r="P70" s="77" t="n"/>
      <c r="Q70" s="45" t="n"/>
    </row>
    <row r="71">
      <c r="A71" s="45" t="n"/>
      <c r="B71" s="45" t="n"/>
      <c r="C71" s="45" t="n"/>
      <c r="D71" s="45" t="n"/>
      <c r="E71" s="45" t="n"/>
      <c r="F71" s="45" t="n"/>
      <c r="G71" s="45" t="n"/>
      <c r="H71" s="45" t="n"/>
      <c r="I71" s="45" t="n"/>
      <c r="J71" s="45" t="n"/>
      <c r="K71" s="45" t="n"/>
      <c r="L71" s="78" t="n"/>
      <c r="M71" s="45" t="n"/>
      <c r="N71" s="45" t="n"/>
      <c r="O71" s="45" t="n"/>
      <c r="P71" s="77" t="n"/>
      <c r="Q71" s="45" t="n"/>
    </row>
    <row r="72">
      <c r="A72" s="45" t="n"/>
      <c r="B72" s="45" t="n"/>
      <c r="C72" s="45" t="n"/>
      <c r="D72" s="45" t="n"/>
      <c r="E72" s="45" t="n"/>
      <c r="F72" s="45" t="n"/>
      <c r="G72" s="45" t="n"/>
      <c r="H72" s="45" t="n"/>
      <c r="I72" s="45" t="n"/>
      <c r="J72" s="45" t="n"/>
      <c r="K72" s="45" t="n"/>
      <c r="L72" s="78" t="n"/>
      <c r="M72" s="45" t="n"/>
      <c r="N72" s="45" t="n"/>
      <c r="O72" s="45" t="n"/>
      <c r="P72" s="77" t="n"/>
      <c r="Q72" s="45" t="n"/>
    </row>
    <row r="73">
      <c r="A73" s="45" t="n"/>
      <c r="B73" s="45" t="n"/>
      <c r="C73" s="45" t="n"/>
      <c r="D73" s="45" t="n"/>
      <c r="E73" s="45" t="n"/>
      <c r="F73" s="45" t="n"/>
      <c r="G73" s="45" t="n"/>
      <c r="H73" s="45" t="n"/>
      <c r="I73" s="45" t="n"/>
      <c r="J73" s="45" t="n"/>
      <c r="K73" s="45" t="n"/>
      <c r="L73" s="78" t="n"/>
      <c r="M73" s="45" t="n"/>
      <c r="N73" s="45" t="n"/>
      <c r="O73" s="45" t="n"/>
      <c r="P73" s="77" t="n"/>
      <c r="Q73" s="45" t="n"/>
    </row>
    <row r="74">
      <c r="A74" s="45" t="n"/>
      <c r="B74" s="45" t="n"/>
      <c r="C74" s="45" t="n"/>
      <c r="D74" s="45" t="n"/>
      <c r="E74" s="45" t="n"/>
      <c r="F74" s="45" t="n"/>
      <c r="G74" s="45" t="n"/>
      <c r="H74" s="45" t="n"/>
      <c r="I74" s="45" t="n"/>
      <c r="J74" s="45" t="n"/>
      <c r="K74" s="45" t="n"/>
      <c r="L74" s="78" t="n"/>
      <c r="M74" s="45" t="n"/>
      <c r="N74" s="45" t="n"/>
      <c r="O74" s="45" t="n"/>
      <c r="P74" s="77" t="n"/>
      <c r="Q74" s="45" t="n"/>
    </row>
    <row r="75">
      <c r="A75" s="45" t="n"/>
      <c r="B75" s="45" t="n"/>
      <c r="C75" s="45" t="n"/>
      <c r="D75" s="45" t="n"/>
      <c r="E75" s="45" t="n"/>
      <c r="F75" s="45" t="n"/>
      <c r="G75" s="45" t="n"/>
      <c r="H75" s="45" t="n"/>
      <c r="I75" s="45" t="n"/>
      <c r="J75" s="45" t="n"/>
      <c r="K75" s="45" t="n"/>
      <c r="L75" s="78" t="n"/>
      <c r="M75" s="45" t="n"/>
      <c r="N75" s="45" t="n"/>
      <c r="O75" s="45" t="n"/>
      <c r="P75" s="77" t="n"/>
      <c r="Q75" s="45" t="n"/>
    </row>
    <row r="76">
      <c r="A76" s="45" t="n"/>
      <c r="B76" s="45" t="n"/>
      <c r="C76" s="45" t="n"/>
      <c r="D76" s="45" t="n"/>
      <c r="E76" s="45" t="n"/>
      <c r="F76" s="45" t="n"/>
      <c r="G76" s="45" t="n"/>
      <c r="H76" s="45" t="n"/>
      <c r="I76" s="45" t="n"/>
      <c r="J76" s="45" t="n"/>
      <c r="K76" s="45" t="n"/>
      <c r="L76" s="78" t="n"/>
      <c r="M76" s="45" t="n"/>
      <c r="N76" s="45" t="n"/>
      <c r="O76" s="45" t="n"/>
      <c r="P76" s="77" t="n"/>
      <c r="Q76" s="45" t="n"/>
    </row>
    <row r="77">
      <c r="A77" s="45" t="n"/>
      <c r="B77" s="45" t="n"/>
      <c r="C77" s="45" t="n"/>
      <c r="D77" s="45" t="n"/>
      <c r="E77" s="45" t="n"/>
      <c r="F77" s="45" t="n"/>
      <c r="G77" s="45" t="n"/>
      <c r="H77" s="45" t="n"/>
      <c r="I77" s="45" t="n"/>
      <c r="J77" s="45" t="n"/>
      <c r="K77" s="45" t="n"/>
      <c r="L77" s="78" t="n"/>
      <c r="M77" s="45" t="n"/>
      <c r="N77" s="45" t="n"/>
      <c r="O77" s="45" t="n"/>
      <c r="P77" s="77" t="n"/>
      <c r="Q77" s="45" t="n"/>
    </row>
    <row r="78">
      <c r="A78" s="45" t="n"/>
      <c r="B78" s="45" t="n"/>
      <c r="C78" s="45" t="n"/>
      <c r="D78" s="45" t="n"/>
      <c r="E78" s="45" t="n"/>
      <c r="F78" s="45" t="n"/>
      <c r="G78" s="45" t="n"/>
      <c r="H78" s="45" t="n"/>
      <c r="I78" s="45" t="n"/>
      <c r="J78" s="45" t="n"/>
      <c r="K78" s="45" t="n"/>
      <c r="L78" s="78" t="n"/>
      <c r="M78" s="45" t="n"/>
      <c r="N78" s="45" t="n"/>
      <c r="O78" s="45" t="n"/>
      <c r="P78" s="77" t="n"/>
      <c r="Q78" s="45" t="n"/>
    </row>
    <row r="79">
      <c r="A79" s="45" t="n"/>
      <c r="B79" s="45" t="n"/>
      <c r="C79" s="45" t="n"/>
      <c r="D79" s="45" t="n"/>
      <c r="E79" s="45" t="n"/>
      <c r="F79" s="45" t="n"/>
      <c r="G79" s="45" t="n"/>
      <c r="H79" s="45" t="n"/>
      <c r="I79" s="45" t="n"/>
      <c r="J79" s="45" t="n"/>
      <c r="K79" s="45" t="n"/>
      <c r="L79" s="78" t="n"/>
      <c r="M79" s="45" t="n"/>
      <c r="N79" s="45" t="n"/>
      <c r="O79" s="45" t="n"/>
      <c r="P79" s="77" t="n"/>
      <c r="Q79" s="45" t="n"/>
    </row>
    <row r="80">
      <c r="A80" s="45" t="n"/>
      <c r="B80" s="45" t="n"/>
      <c r="C80" s="45" t="n"/>
      <c r="D80" s="45" t="n"/>
      <c r="E80" s="45" t="n"/>
      <c r="F80" s="45" t="n"/>
      <c r="G80" s="45" t="n"/>
      <c r="H80" s="45" t="n"/>
      <c r="I80" s="45" t="n"/>
      <c r="J80" s="45" t="n"/>
      <c r="K80" s="45" t="n"/>
      <c r="L80" s="78" t="n"/>
      <c r="M80" s="45" t="n"/>
      <c r="N80" s="45" t="n"/>
      <c r="O80" s="45" t="n"/>
      <c r="P80" s="77" t="n"/>
      <c r="Q80" s="45" t="n"/>
    </row>
    <row r="81">
      <c r="A81" s="45" t="n"/>
      <c r="B81" s="45" t="n"/>
      <c r="C81" s="45" t="n"/>
      <c r="D81" s="45" t="n"/>
      <c r="E81" s="45" t="n"/>
      <c r="F81" s="45" t="n"/>
      <c r="G81" s="45" t="n"/>
      <c r="H81" s="45" t="n"/>
      <c r="I81" s="45" t="n"/>
      <c r="J81" s="45" t="n"/>
      <c r="K81" s="45" t="n"/>
      <c r="L81" s="78" t="n"/>
      <c r="M81" s="45" t="n"/>
      <c r="N81" s="45" t="n"/>
      <c r="O81" s="45" t="n"/>
      <c r="P81" s="77" t="n"/>
      <c r="Q81" s="45" t="n"/>
    </row>
    <row r="82">
      <c r="A82" s="45" t="n"/>
      <c r="B82" s="45" t="n"/>
      <c r="C82" s="45" t="n"/>
      <c r="D82" s="45" t="n"/>
      <c r="E82" s="45" t="n"/>
      <c r="F82" s="45" t="n"/>
      <c r="G82" s="45" t="n"/>
      <c r="H82" s="45" t="n"/>
      <c r="I82" s="45" t="n"/>
      <c r="J82" s="45" t="n"/>
      <c r="K82" s="45" t="n"/>
      <c r="L82" s="78" t="n"/>
      <c r="M82" s="45" t="n"/>
      <c r="N82" s="45" t="n"/>
      <c r="O82" s="45" t="n"/>
      <c r="P82" s="77" t="n"/>
      <c r="Q82" s="45" t="n"/>
    </row>
    <row r="83">
      <c r="A83" s="45" t="n"/>
      <c r="B83" s="45" t="n"/>
      <c r="C83" s="45" t="n"/>
      <c r="D83" s="45" t="n"/>
      <c r="E83" s="45" t="n"/>
      <c r="F83" s="45" t="n"/>
      <c r="G83" s="45" t="n"/>
      <c r="H83" s="45" t="n"/>
      <c r="I83" s="45" t="n"/>
      <c r="J83" s="45" t="n"/>
      <c r="K83" s="45" t="n"/>
      <c r="L83" s="78" t="n"/>
      <c r="M83" s="45" t="n"/>
      <c r="N83" s="45" t="n"/>
      <c r="O83" s="45" t="n"/>
      <c r="P83" s="77" t="n"/>
      <c r="Q83" s="45" t="n"/>
    </row>
    <row r="84">
      <c r="A84" s="45" t="n"/>
      <c r="B84" s="45" t="n"/>
      <c r="C84" s="45" t="n"/>
      <c r="D84" s="45" t="n"/>
      <c r="E84" s="45" t="n"/>
      <c r="F84" s="45" t="n"/>
      <c r="G84" s="45" t="n"/>
      <c r="H84" s="45" t="n"/>
      <c r="I84" s="45" t="n"/>
      <c r="J84" s="45" t="n"/>
      <c r="K84" s="45" t="n"/>
      <c r="L84" s="78" t="n"/>
      <c r="M84" s="45" t="n"/>
      <c r="N84" s="45" t="n"/>
      <c r="O84" s="45" t="n"/>
      <c r="P84" s="77" t="n"/>
      <c r="Q84" s="45" t="n"/>
    </row>
    <row r="85">
      <c r="A85" s="45" t="n"/>
      <c r="B85" s="45" t="n"/>
      <c r="C85" s="45" t="n"/>
      <c r="D85" s="45" t="n"/>
      <c r="E85" s="45" t="n"/>
      <c r="F85" s="45" t="n"/>
      <c r="G85" s="45" t="n"/>
      <c r="H85" s="45" t="n"/>
      <c r="I85" s="45" t="n"/>
      <c r="J85" s="45" t="n"/>
      <c r="K85" s="45" t="n"/>
      <c r="L85" s="78" t="n"/>
      <c r="M85" s="45" t="n"/>
      <c r="N85" s="45" t="n"/>
      <c r="O85" s="45" t="n"/>
      <c r="P85" s="77" t="n"/>
      <c r="Q85" s="45" t="n"/>
    </row>
    <row r="86">
      <c r="A86" s="45" t="n"/>
      <c r="B86" s="45" t="n"/>
      <c r="C86" s="45" t="n"/>
      <c r="D86" s="45" t="n"/>
      <c r="E86" s="45" t="n"/>
      <c r="F86" s="45" t="n"/>
      <c r="G86" s="45" t="n"/>
      <c r="H86" s="45" t="n"/>
      <c r="I86" s="45" t="n"/>
      <c r="J86" s="45" t="n"/>
      <c r="K86" s="45" t="n"/>
      <c r="L86" s="78" t="n"/>
      <c r="M86" s="45" t="n"/>
      <c r="N86" s="45" t="n"/>
      <c r="O86" s="45" t="n"/>
      <c r="P86" s="77" t="n"/>
      <c r="Q86" s="45" t="n"/>
    </row>
    <row r="87">
      <c r="A87" s="45" t="n"/>
      <c r="B87" s="45" t="n"/>
      <c r="C87" s="45" t="n"/>
      <c r="D87" s="45" t="n"/>
      <c r="E87" s="45" t="n"/>
      <c r="F87" s="45" t="n"/>
      <c r="G87" s="45" t="n"/>
      <c r="H87" s="45" t="n"/>
      <c r="I87" s="45" t="n"/>
      <c r="J87" s="45" t="n"/>
      <c r="K87" s="45" t="n"/>
      <c r="L87" s="78" t="n"/>
      <c r="M87" s="45" t="n"/>
      <c r="N87" s="45" t="n"/>
      <c r="O87" s="45" t="n"/>
      <c r="P87" s="77" t="n"/>
      <c r="Q87" s="45" t="n"/>
    </row>
    <row r="88">
      <c r="A88" s="45" t="n"/>
      <c r="B88" s="45" t="n"/>
      <c r="C88" s="45" t="n"/>
      <c r="D88" s="45" t="n"/>
      <c r="E88" s="45" t="n"/>
      <c r="F88" s="45" t="n"/>
      <c r="G88" s="45" t="n"/>
      <c r="H88" s="45" t="n"/>
      <c r="I88" s="45" t="n"/>
      <c r="J88" s="45" t="n"/>
      <c r="K88" s="45" t="n"/>
      <c r="L88" s="78" t="n"/>
      <c r="M88" s="45" t="n"/>
      <c r="N88" s="45" t="n"/>
      <c r="O88" s="45" t="n"/>
      <c r="P88" s="77" t="n"/>
      <c r="Q88" s="45" t="n"/>
    </row>
    <row r="89">
      <c r="A89" s="45" t="n"/>
      <c r="B89" s="45" t="n"/>
      <c r="C89" s="45" t="n"/>
      <c r="D89" s="45" t="n"/>
      <c r="E89" s="45" t="n"/>
      <c r="F89" s="45" t="n"/>
      <c r="G89" s="45" t="n"/>
      <c r="H89" s="45" t="n"/>
      <c r="I89" s="45" t="n"/>
      <c r="J89" s="45" t="n"/>
      <c r="K89" s="45" t="n"/>
      <c r="L89" s="78" t="n"/>
      <c r="M89" s="45" t="n"/>
      <c r="N89" s="45" t="n"/>
      <c r="O89" s="45" t="n"/>
      <c r="P89" s="77" t="n"/>
      <c r="Q89" s="45" t="n"/>
    </row>
    <row r="90">
      <c r="A90" s="45" t="n"/>
      <c r="B90" s="45" t="n"/>
      <c r="C90" s="45" t="n"/>
      <c r="D90" s="45" t="n"/>
      <c r="E90" s="45" t="n"/>
      <c r="F90" s="45" t="n"/>
      <c r="G90" s="45" t="n"/>
      <c r="H90" s="45" t="n"/>
      <c r="I90" s="45" t="n"/>
      <c r="J90" s="45" t="n"/>
      <c r="K90" s="45" t="n"/>
      <c r="L90" s="78" t="n"/>
      <c r="M90" s="45" t="n"/>
      <c r="N90" s="45" t="n"/>
      <c r="O90" s="45" t="n"/>
      <c r="P90" s="77" t="n"/>
      <c r="Q90" s="45" t="n"/>
    </row>
    <row r="91">
      <c r="A91" s="45" t="n"/>
      <c r="B91" s="45" t="n"/>
      <c r="C91" s="45" t="n"/>
      <c r="D91" s="45" t="n"/>
      <c r="E91" s="45" t="n"/>
      <c r="F91" s="45" t="n"/>
      <c r="G91" s="45" t="n"/>
      <c r="H91" s="45" t="n"/>
      <c r="I91" s="45" t="n"/>
      <c r="J91" s="45" t="n"/>
      <c r="K91" s="45" t="n"/>
      <c r="L91" s="78" t="n"/>
      <c r="M91" s="45" t="n"/>
      <c r="N91" s="45" t="n"/>
      <c r="O91" s="45" t="n"/>
      <c r="P91" s="77" t="n"/>
      <c r="Q91" s="45" t="n"/>
    </row>
    <row r="92">
      <c r="A92" s="45" t="n"/>
      <c r="B92" s="45" t="n"/>
      <c r="C92" s="45" t="n"/>
      <c r="D92" s="45" t="n"/>
      <c r="E92" s="45" t="n"/>
      <c r="F92" s="45" t="n"/>
      <c r="G92" s="45" t="n"/>
      <c r="H92" s="45" t="n"/>
      <c r="I92" s="45" t="n"/>
      <c r="J92" s="45" t="n"/>
      <c r="K92" s="45" t="n"/>
      <c r="L92" s="78" t="n"/>
      <c r="M92" s="45" t="n"/>
      <c r="N92" s="45" t="n"/>
      <c r="O92" s="45" t="n"/>
      <c r="P92" s="77" t="n"/>
      <c r="Q92" s="45" t="n"/>
    </row>
    <row r="93">
      <c r="A93" s="45" t="n"/>
      <c r="B93" s="45" t="n"/>
      <c r="C93" s="45" t="n"/>
      <c r="D93" s="45" t="n"/>
      <c r="E93" s="45" t="n"/>
      <c r="F93" s="45" t="n"/>
      <c r="G93" s="45" t="n"/>
      <c r="H93" s="45" t="n"/>
      <c r="I93" s="45" t="n"/>
      <c r="J93" s="45" t="n"/>
      <c r="K93" s="45" t="n"/>
      <c r="L93" s="78" t="n"/>
      <c r="M93" s="45" t="n"/>
      <c r="N93" s="45" t="n"/>
      <c r="O93" s="45" t="n"/>
      <c r="P93" s="77" t="n"/>
      <c r="Q93" s="45" t="n"/>
    </row>
    <row r="94">
      <c r="A94" s="45" t="n"/>
      <c r="B94" s="45" t="n"/>
      <c r="C94" s="45" t="n"/>
      <c r="D94" s="45" t="n"/>
      <c r="E94" s="45" t="n"/>
      <c r="F94" s="45" t="n"/>
      <c r="G94" s="45" t="n"/>
      <c r="H94" s="45" t="n"/>
      <c r="I94" s="45" t="n"/>
      <c r="J94" s="45" t="n"/>
      <c r="K94" s="45" t="n"/>
      <c r="L94" s="78" t="n"/>
      <c r="M94" s="45" t="n"/>
      <c r="N94" s="45" t="n"/>
      <c r="O94" s="45" t="n"/>
      <c r="P94" s="77" t="n"/>
      <c r="Q94" s="45" t="n"/>
    </row>
    <row r="95">
      <c r="A95" s="45" t="n"/>
      <c r="B95" s="45" t="n"/>
      <c r="C95" s="45" t="n"/>
      <c r="D95" s="45" t="n"/>
      <c r="E95" s="45" t="n"/>
      <c r="F95" s="45" t="n"/>
      <c r="G95" s="45" t="n"/>
      <c r="H95" s="45" t="n"/>
      <c r="I95" s="45" t="n"/>
      <c r="J95" s="45" t="n"/>
      <c r="K95" s="45" t="n"/>
      <c r="L95" s="78" t="n"/>
      <c r="M95" s="45" t="n"/>
      <c r="N95" s="45" t="n"/>
      <c r="O95" s="45" t="n"/>
      <c r="P95" s="77" t="n"/>
      <c r="Q95" s="45" t="n"/>
    </row>
    <row r="96">
      <c r="A96" s="45" t="n"/>
      <c r="B96" s="45" t="n"/>
      <c r="C96" s="45" t="n"/>
      <c r="D96" s="45" t="n"/>
      <c r="E96" s="45" t="n"/>
      <c r="F96" s="45" t="n"/>
      <c r="G96" s="45" t="n"/>
      <c r="H96" s="45" t="n"/>
      <c r="I96" s="45" t="n"/>
      <c r="J96" s="45" t="n"/>
      <c r="K96" s="45" t="n"/>
      <c r="L96" s="78" t="n"/>
      <c r="M96" s="45" t="n"/>
      <c r="N96" s="45" t="n"/>
      <c r="O96" s="45" t="n"/>
      <c r="P96" s="77" t="n"/>
      <c r="Q96" s="45" t="n"/>
    </row>
    <row r="97">
      <c r="A97" s="45" t="n"/>
      <c r="B97" s="45" t="n"/>
      <c r="C97" s="45" t="n"/>
      <c r="D97" s="45" t="n"/>
      <c r="E97" s="45" t="n"/>
      <c r="F97" s="45" t="n"/>
      <c r="G97" s="45" t="n"/>
      <c r="H97" s="45" t="n"/>
      <c r="I97" s="45" t="n"/>
      <c r="J97" s="45" t="n"/>
      <c r="K97" s="45" t="n"/>
      <c r="L97" s="78" t="n"/>
      <c r="M97" s="45" t="n"/>
      <c r="N97" s="45" t="n"/>
      <c r="O97" s="45" t="n"/>
      <c r="P97" s="77" t="n"/>
      <c r="Q97" s="45" t="n"/>
    </row>
    <row r="98">
      <c r="A98" s="45" t="n"/>
      <c r="B98" s="45" t="n"/>
      <c r="C98" s="45" t="n"/>
      <c r="D98" s="45" t="n"/>
      <c r="E98" s="45" t="n"/>
      <c r="F98" s="45" t="n"/>
      <c r="G98" s="45" t="n"/>
      <c r="H98" s="45" t="n"/>
      <c r="I98" s="45" t="n"/>
      <c r="J98" s="45" t="n"/>
      <c r="K98" s="45" t="n"/>
      <c r="L98" s="78" t="n"/>
      <c r="M98" s="45" t="n"/>
      <c r="N98" s="45" t="n"/>
      <c r="O98" s="45" t="n"/>
      <c r="P98" s="77" t="n"/>
      <c r="Q98" s="45" t="n"/>
    </row>
    <row r="99">
      <c r="A99" s="45" t="n"/>
      <c r="B99" s="45" t="n"/>
      <c r="C99" s="45" t="n"/>
      <c r="D99" s="45" t="n"/>
      <c r="E99" s="45" t="n"/>
      <c r="F99" s="45" t="n"/>
      <c r="G99" s="45" t="n"/>
      <c r="H99" s="45" t="n"/>
      <c r="I99" s="45" t="n"/>
      <c r="J99" s="45" t="n"/>
      <c r="K99" s="45" t="n"/>
      <c r="L99" s="78" t="n"/>
      <c r="M99" s="45" t="n"/>
      <c r="N99" s="45" t="n"/>
      <c r="O99" s="45" t="n"/>
      <c r="P99" s="77" t="n"/>
      <c r="Q99" s="45" t="n"/>
    </row>
    <row r="100">
      <c r="A100" s="45" t="n"/>
      <c r="B100" s="45" t="n"/>
      <c r="C100" s="45" t="n"/>
      <c r="D100" s="45" t="n"/>
      <c r="E100" s="45" t="n"/>
      <c r="F100" s="45" t="n"/>
      <c r="G100" s="45" t="n"/>
      <c r="H100" s="45" t="n"/>
      <c r="I100" s="45" t="n"/>
      <c r="J100" s="45" t="n"/>
      <c r="K100" s="45" t="n"/>
      <c r="L100" s="78" t="n"/>
      <c r="M100" s="45" t="n"/>
      <c r="N100" s="45" t="n"/>
      <c r="O100" s="45" t="n"/>
      <c r="P100" s="77" t="n"/>
      <c r="Q100" s="45" t="n"/>
    </row>
    <row r="101">
      <c r="A101" s="45" t="n"/>
      <c r="B101" s="45" t="n"/>
      <c r="C101" s="45" t="n"/>
      <c r="D101" s="45" t="n"/>
      <c r="E101" s="45" t="n"/>
      <c r="F101" s="45" t="n"/>
      <c r="G101" s="45" t="n"/>
      <c r="H101" s="45" t="n"/>
      <c r="I101" s="45" t="n"/>
      <c r="J101" s="45" t="n"/>
      <c r="K101" s="45" t="n"/>
      <c r="L101" s="78" t="n"/>
      <c r="M101" s="45" t="n"/>
      <c r="N101" s="45" t="n"/>
      <c r="O101" s="45" t="n"/>
      <c r="P101" s="77" t="n"/>
      <c r="Q101" s="45" t="n"/>
    </row>
    <row r="102">
      <c r="A102" s="45" t="n"/>
      <c r="B102" s="45" t="n"/>
      <c r="C102" s="45" t="n"/>
      <c r="D102" s="45" t="n"/>
      <c r="E102" s="45" t="n"/>
      <c r="F102" s="45" t="n"/>
      <c r="G102" s="45" t="n"/>
      <c r="H102" s="45" t="n"/>
      <c r="I102" s="45" t="n"/>
      <c r="J102" s="45" t="n"/>
      <c r="K102" s="45" t="n"/>
      <c r="L102" s="78" t="n"/>
      <c r="M102" s="45" t="n"/>
      <c r="N102" s="45" t="n"/>
      <c r="O102" s="45" t="n"/>
      <c r="P102" s="77" t="n"/>
      <c r="Q102" s="45" t="n"/>
    </row>
    <row r="103">
      <c r="A103" s="45" t="n"/>
      <c r="B103" s="45" t="n"/>
      <c r="C103" s="45" t="n"/>
      <c r="D103" s="45" t="n"/>
      <c r="E103" s="45" t="n"/>
      <c r="F103" s="45" t="n"/>
      <c r="G103" s="45" t="n"/>
      <c r="H103" s="45" t="n"/>
      <c r="I103" s="45" t="n"/>
      <c r="J103" s="45" t="n"/>
      <c r="K103" s="45" t="n"/>
      <c r="L103" s="78" t="n"/>
      <c r="M103" s="45" t="n"/>
      <c r="N103" s="45" t="n"/>
      <c r="O103" s="45" t="n"/>
      <c r="P103" s="77" t="n"/>
      <c r="Q103" s="45" t="n"/>
    </row>
    <row r="104">
      <c r="A104" s="45" t="n"/>
      <c r="B104" s="45" t="n"/>
      <c r="C104" s="45" t="n"/>
      <c r="D104" s="45" t="n"/>
      <c r="E104" s="45" t="n"/>
      <c r="F104" s="45" t="n"/>
      <c r="G104" s="45" t="n"/>
      <c r="H104" s="45" t="n"/>
      <c r="I104" s="45" t="n"/>
      <c r="J104" s="45" t="n"/>
      <c r="K104" s="45" t="n"/>
      <c r="L104" s="78" t="n"/>
      <c r="M104" s="45" t="n"/>
      <c r="N104" s="45" t="n"/>
      <c r="O104" s="45" t="n"/>
      <c r="P104" s="77" t="n"/>
      <c r="Q104" s="45" t="n"/>
    </row>
  </sheetData>
  <autoFilter ref="A4:Q104"/>
  <mergeCells count="1">
    <mergeCell ref="A1:Q1"/>
  </mergeCells>
  <conditionalFormatting sqref="A5:A104">
    <cfRule type="expression" priority="1" dxfId="2">
      <formula>AND($A5&lt;&gt;"",COUNTIF($A:$A,$A5)&gt;1)</formula>
    </cfRule>
  </conditionalFormatting>
  <conditionalFormatting sqref="E5:E104">
    <cfRule type="expression" priority="2" dxfId="2">
      <formula>AND($A5&lt;&gt;"",$O5="Active",OR($E5="",NOT(ISNUMBER(FIND("@",$E5)))))</formula>
    </cfRule>
  </conditionalFormatting>
  <conditionalFormatting sqref="O5:O104">
    <cfRule type="expression" priority="3" dxfId="9">
      <formula>$O5="On Hold"</formula>
    </cfRule>
  </conditionalFormatting>
  <conditionalFormatting sqref="L5:L104">
    <cfRule type="expression" priority="4" dxfId="1">
      <formula>AND($A5&lt;&gt;"",$L5=0)</formula>
    </cfRule>
  </conditionalFormatting>
  <conditionalFormatting sqref="P5:P104">
    <cfRule type="expression" priority="5" dxfId="2">
      <formula>IFERROR(AND($A5&lt;&gt;"",$P5&lt;Dashboard!$B$3-365),FALSE)</formula>
    </cfRule>
  </conditionalFormatting>
  <dataValidations count="7">
    <dataValidation sqref="C5:C104" showDropDown="0" showInputMessage="0" showErrorMessage="0" allowBlank="0" type="list">
      <formula1>"Group,Corporate,Government,Travel Agency,Online Travel Agency,Event,Crew,Wholesale,Other"</formula1>
    </dataValidation>
    <dataValidation sqref="K5:K104" showDropDown="0" showInputMessage="0" showErrorMessage="0" allowBlank="0" type="list">
      <formula1>"Due on Receipt,Net 15,Net 30,Net 45,Net 60"</formula1>
    </dataValidation>
    <dataValidation sqref="L5:L104" showDropDown="0" showInputMessage="0" showErrorMessage="0" allowBlank="0" type="decimal" operator="greaterThanOrEqual">
      <formula1>0</formula1>
    </dataValidation>
    <dataValidation sqref="N5:N104" showDropDown="0" showInputMessage="0" showErrorMessage="0" allowBlank="0" type="list">
      <formula1>"Email,Customer Portal,Mail,Electronic Data File,Other"</formula1>
    </dataValidation>
    <dataValidation sqref="O5:O104" showDropDown="0" showInputMessage="0" showErrorMessage="0" allowBlank="0" type="list">
      <formula1>"Active,On Hold,Inactive"</formula1>
    </dataValidation>
    <dataValidation sqref="P5:P104" showDropDown="0" showInputMessage="0" showErrorMessage="0" allowBlank="0" type="date" operator="between">
      <formula1>DATE(2026,1,1)</formula1>
      <formula2>DATE(2030,12,31)</formula2>
    </dataValidation>
    <dataValidation sqref="I5:I104" showDropDown="0" showInputMessage="0" showErrorMessage="0" allowBlank="0" type="textLength" operator="equal">
      <formula1>2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28" customWidth="1" min="2" max="2"/>
    <col width="9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Instructions and Operating Guide</t>
        </is>
      </c>
    </row>
    <row r="3">
      <c r="B3" s="49" t="inlineStr">
        <is>
          <t>Purpose</t>
        </is>
      </c>
      <c r="C3" s="50" t="n"/>
    </row>
    <row r="4" ht="28" customHeight="1">
      <c r="B4" s="51" t="inlineStr">
        <is>
          <t>•</t>
        </is>
      </c>
      <c r="C4" s="52" t="inlineStr">
        <is>
          <t>This workbook tracks hotel and venue invoices, open balances, aging, disputes, and collection follow-up. It is an internal operational tool and does not provide accounting, legal, tax, or compliance guarantees.</t>
        </is>
      </c>
    </row>
    <row r="6">
      <c r="B6" s="49" t="inlineStr">
        <is>
          <t>Recommended Workflow</t>
        </is>
      </c>
      <c r="C6" s="50" t="n"/>
    </row>
    <row r="7" ht="28" customHeight="1">
      <c r="B7" s="53" t="inlineStr">
        <is>
          <t>•</t>
        </is>
      </c>
      <c r="C7" s="54" t="inlineStr">
        <is>
          <t>1. Review the editable As-of Date and thresholds on the Dashboard.</t>
        </is>
      </c>
    </row>
    <row r="8" ht="28" customHeight="1">
      <c r="B8" s="51" t="inlineStr">
        <is>
          <t>•</t>
        </is>
      </c>
      <c r="C8" s="52" t="inlineStr">
        <is>
          <t>2. Add or update customer records on Customer Accounts.</t>
        </is>
      </c>
    </row>
    <row r="9" ht="28" customHeight="1">
      <c r="B9" s="53" t="inlineStr">
        <is>
          <t>•</t>
        </is>
      </c>
      <c r="C9" s="54" t="inlineStr">
        <is>
          <t>3. Enter one row per invoice on the AR Ledger.</t>
        </is>
      </c>
    </row>
    <row r="10" ht="28" customHeight="1">
      <c r="B10" s="51" t="inlineStr">
        <is>
          <t>•</t>
        </is>
      </c>
      <c r="C10" s="52" t="inlineStr">
        <is>
          <t>4. Record payments and credits as they are applied.</t>
        </is>
      </c>
    </row>
    <row r="11" ht="28" customHeight="1">
      <c r="B11" s="53" t="inlineStr">
        <is>
          <t>•</t>
        </is>
      </c>
      <c r="C11" s="54" t="inlineStr">
        <is>
          <t>5. Update dispute status, collection notes, contact dates, and follow-up dates.</t>
        </is>
      </c>
    </row>
    <row r="12" ht="28" customHeight="1">
      <c r="B12" s="51" t="inlineStr">
        <is>
          <t>•</t>
        </is>
      </c>
      <c r="C12" s="52" t="inlineStr">
        <is>
          <t>6. Review high-priority, overdue, disputed, and 91+ items.</t>
        </is>
      </c>
    </row>
    <row r="13" ht="28" customHeight="1">
      <c r="B13" s="53" t="inlineStr">
        <is>
          <t>•</t>
        </is>
      </c>
      <c r="C13" s="54" t="inlineStr">
        <is>
          <t>7. Reconcile workbook balances to the property's official accounting records.</t>
        </is>
      </c>
    </row>
    <row r="15">
      <c r="B15" s="49" t="inlineStr">
        <is>
          <t>Aging Logic</t>
        </is>
      </c>
      <c r="C15" s="50" t="n"/>
    </row>
    <row r="16" ht="28" customHeight="1">
      <c r="B16" s="51" t="inlineStr">
        <is>
          <t>•</t>
        </is>
      </c>
      <c r="C16" s="52" t="inlineStr">
        <is>
          <t>Current: Due Date is on or after the As-of Date.</t>
        </is>
      </c>
    </row>
    <row r="17" ht="28" customHeight="1">
      <c r="B17" s="53" t="inlineStr">
        <is>
          <t>•</t>
        </is>
      </c>
      <c r="C17" s="54" t="inlineStr">
        <is>
          <t>1-30: 1 through 30 days past due.</t>
        </is>
      </c>
    </row>
    <row r="18" ht="28" customHeight="1">
      <c r="B18" s="51" t="inlineStr">
        <is>
          <t>•</t>
        </is>
      </c>
      <c r="C18" s="52" t="inlineStr">
        <is>
          <t>31-60: 31 through 60 days past due.</t>
        </is>
      </c>
    </row>
    <row r="19" ht="28" customHeight="1">
      <c r="B19" s="53" t="inlineStr">
        <is>
          <t>•</t>
        </is>
      </c>
      <c r="C19" s="54" t="inlineStr">
        <is>
          <t>61-90: 61 through 90 days past due.</t>
        </is>
      </c>
    </row>
    <row r="20" ht="28" customHeight="1">
      <c r="B20" s="51" t="inlineStr">
        <is>
          <t>•</t>
        </is>
      </c>
      <c r="C20" s="52" t="inlineStr">
        <is>
          <t>91+: More than 90 days past due.</t>
        </is>
      </c>
    </row>
    <row r="21" ht="28" customHeight="1">
      <c r="B21" s="53" t="inlineStr">
        <is>
          <t>•</t>
        </is>
      </c>
      <c r="C21" s="54" t="inlineStr">
        <is>
          <t>Fully paid invoices are classified as Paid and excluded from open AR totals.</t>
        </is>
      </c>
    </row>
    <row r="23">
      <c r="B23" s="49" t="inlineStr">
        <is>
          <t>Data Entry Guidance</t>
        </is>
      </c>
      <c r="C23" s="50" t="n"/>
    </row>
    <row r="24" ht="28" customHeight="1">
      <c r="B24" s="51" t="inlineStr">
        <is>
          <t>•</t>
        </is>
      </c>
      <c r="C24" s="52" t="inlineStr">
        <is>
          <t>Invoice Amount is the original billed amount.</t>
        </is>
      </c>
    </row>
    <row r="25" ht="28" customHeight="1">
      <c r="B25" s="53" t="inlineStr">
        <is>
          <t>•</t>
        </is>
      </c>
      <c r="C25" s="54" t="inlineStr">
        <is>
          <t>Payments Applied includes payments posted against the invoice.</t>
        </is>
      </c>
    </row>
    <row r="26" ht="28" customHeight="1">
      <c r="B26" s="51" t="inlineStr">
        <is>
          <t>•</t>
        </is>
      </c>
      <c r="C26" s="52" t="inlineStr">
        <is>
          <t>Credits Applied includes approved credits or adjustments.</t>
        </is>
      </c>
    </row>
    <row r="27" ht="28" customHeight="1">
      <c r="B27" s="53" t="inlineStr">
        <is>
          <t>•</t>
        </is>
      </c>
      <c r="C27" s="54" t="inlineStr">
        <is>
          <t>Open Balance is calculated automatically.</t>
        </is>
      </c>
    </row>
    <row r="28" ht="28" customHeight="1">
      <c r="B28" s="51" t="inlineStr">
        <is>
          <t>•</t>
        </is>
      </c>
      <c r="C28" s="52" t="inlineStr">
        <is>
          <t>Source reference fields are manual tracking fields and do not create a system integration.</t>
        </is>
      </c>
    </row>
    <row r="29" ht="28" customHeight="1">
      <c r="B29" s="53" t="inlineStr">
        <is>
          <t>•</t>
        </is>
      </c>
      <c r="C29" s="54" t="inlineStr">
        <is>
          <t>Do not overwrite formula columns: Customer Name, Customer Type, Open Balance, Days Past Due, Aging Bucket, Invoice Status, Collector, and Collection Priority.</t>
        </is>
      </c>
    </row>
    <row r="31">
      <c r="B31" s="49" t="inlineStr">
        <is>
          <t>Operational Review Checklist</t>
        </is>
      </c>
      <c r="C31" s="50" t="n"/>
    </row>
    <row r="32" ht="28" customHeight="1">
      <c r="B32" s="51" t="inlineStr">
        <is>
          <t>•</t>
        </is>
      </c>
      <c r="C32" s="52" t="inlineStr">
        <is>
          <t>Confirm the As-of Date.</t>
        </is>
      </c>
    </row>
    <row r="33" ht="28" customHeight="1">
      <c r="B33" s="53" t="inlineStr">
        <is>
          <t>•</t>
        </is>
      </c>
      <c r="C33" s="54" t="inlineStr">
        <is>
          <t>Resolve duplicate invoice numbers.</t>
        </is>
      </c>
    </row>
    <row r="34" ht="28" customHeight="1">
      <c r="B34" s="51" t="inlineStr">
        <is>
          <t>•</t>
        </is>
      </c>
      <c r="C34" s="52" t="inlineStr">
        <is>
          <t>Correct missing due dates.</t>
        </is>
      </c>
    </row>
    <row r="35" ht="28" customHeight="1">
      <c r="B35" s="53" t="inlineStr">
        <is>
          <t>•</t>
        </is>
      </c>
      <c r="C35" s="54" t="inlineStr">
        <is>
          <t>Investigate overapplied payments or credits.</t>
        </is>
      </c>
    </row>
    <row r="36" ht="28" customHeight="1">
      <c r="B36" s="51" t="inlineStr">
        <is>
          <t>•</t>
        </is>
      </c>
      <c r="C36" s="52" t="inlineStr">
        <is>
          <t>Review invoices above the high-balance threshold.</t>
        </is>
      </c>
    </row>
    <row r="37" ht="28" customHeight="1">
      <c r="B37" s="53" t="inlineStr">
        <is>
          <t>•</t>
        </is>
      </c>
      <c r="C37" s="54" t="inlineStr">
        <is>
          <t>Follow up on overdue callback dates and promise-to-pay dates.</t>
        </is>
      </c>
    </row>
    <row r="38" ht="28" customHeight="1">
      <c r="B38" s="51" t="inlineStr">
        <is>
          <t>•</t>
        </is>
      </c>
      <c r="C38" s="52" t="inlineStr">
        <is>
          <t>Coordinate disputed balances with sales, front office, events, and finance teams as appropriate.</t>
        </is>
      </c>
    </row>
    <row r="39" ht="28" customHeight="1">
      <c r="B39" s="53" t="inlineStr">
        <is>
          <t>•</t>
        </is>
      </c>
      <c r="C39" s="54" t="inlineStr">
        <is>
          <t>Reconcile totals with official financial records.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2026-09-06T18:20:00Z</dcterms:created>
  <dcterms:modified xmlns:dcterms="http://purl.org/dc/terms/" xmlns:xsi="http://www.w3.org/2001/XMLSchema-instance" xsi:type="dcterms:W3CDTF">2026-09-06T18:20:02+00:00Z</dcterms:modified>
</cp:coreProperties>
</file>