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Bed Inventory" sheetId="2" state="visible" r:id="rId2"/>
    <sheet xmlns:r="http://schemas.openxmlformats.org/officeDocument/2006/relationships" name="Status Log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'Dashboard'!$A$1:$R$44</definedName>
    <definedName name="_xlnm._FilterDatabase" localSheetId="1" hidden="1">'Bed Inventory'!$A$4:$Y$154</definedName>
    <definedName name="_xlnm._FilterDatabase" localSheetId="2" hidden="1">'Status Log'!$A$4:$P$304</definedName>
    <definedName name="_xlnm.Print_Area" localSheetId="3">'Instructions'!$A$1:$H$49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/d/yyyy"/>
    <numFmt numFmtId="165" formatCode="0.0%"/>
    <numFmt numFmtId="166" formatCode="$#,##0.00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FFFFFF"/>
      <sz val="11"/>
    </font>
    <font>
      <name val="Calibri"/>
      <b val="1"/>
      <color rgb="001F1F1F"/>
      <sz val="10"/>
    </font>
    <font>
      <name val="Calibri"/>
      <color rgb="004F4F4F"/>
      <sz val="9"/>
    </font>
    <font>
      <name val="Calibri"/>
      <b val="1"/>
      <color rgb="00FFFFFF"/>
      <sz val="12"/>
    </font>
    <font>
      <name val="Calibri"/>
      <b val="1"/>
      <color rgb="00FFFFFF"/>
      <sz val="10"/>
    </font>
    <font>
      <name val="Calibri"/>
      <b val="1"/>
      <color rgb="0017324D"/>
      <sz val="20"/>
    </font>
    <font>
      <name val="Calibri"/>
      <b val="1"/>
      <color rgb="00FFFFFF"/>
      <sz val="11"/>
    </font>
    <font>
      <name val="Calibri"/>
      <color rgb="001F1F1F"/>
      <sz val="10"/>
    </font>
  </fonts>
  <fills count="15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B5D74"/>
      </patternFill>
    </fill>
    <fill>
      <patternFill patternType="solid">
        <fgColor rgb="00FFF1CE"/>
      </patternFill>
    </fill>
    <fill>
      <patternFill patternType="solid">
        <fgColor rgb="00FFFFFF"/>
      </patternFill>
    </fill>
    <fill>
      <patternFill patternType="solid">
        <fgColor rgb="00C6E0B4"/>
      </patternFill>
    </fill>
    <fill>
      <patternFill patternType="solid">
        <fgColor rgb="00D9EAF7"/>
      </patternFill>
    </fill>
    <fill>
      <patternFill patternType="solid">
        <fgColor rgb="00FCE4B2"/>
      </patternFill>
    </fill>
    <fill>
      <patternFill patternType="solid">
        <fgColor rgb="00FFE699"/>
      </patternFill>
    </fill>
    <fill>
      <patternFill patternType="solid">
        <fgColor rgb="00D9D9D9"/>
      </patternFill>
    </fill>
    <fill>
      <patternFill patternType="solid">
        <fgColor rgb="00F4CCCC"/>
      </patternFill>
    </fill>
    <fill>
      <patternFill patternType="solid">
        <fgColor rgb="00595959"/>
      </patternFill>
    </fill>
    <fill>
      <patternFill patternType="solid">
        <fgColor rgb="00F2F7F8"/>
      </patternFill>
    </fill>
    <fill>
      <patternFill patternType="solid">
        <fgColor rgb="00E8F1F5"/>
      </patternFill>
    </fill>
  </fills>
  <borders count="6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left" vertical="center"/>
    </xf>
    <xf numFmtId="0" fontId="3" fillId="0" borderId="0" pivotButton="0" quotePrefix="0" xfId="0"/>
    <xf numFmtId="164" fontId="0" fillId="0" borderId="0" pivotButton="0" quotePrefix="0" xfId="0"/>
    <xf numFmtId="0" fontId="4" fillId="0" borderId="0" pivotButton="0" quotePrefix="0" xfId="0"/>
    <xf numFmtId="0" fontId="5" fillId="3" borderId="0" pivotButton="0" quotePrefix="0" xfId="0"/>
    <xf numFmtId="0" fontId="3" fillId="0" borderId="1" pivotButton="0" quotePrefix="0" xfId="0"/>
    <xf numFmtId="165" fontId="0" fillId="4" borderId="1" pivotButton="0" quotePrefix="0" xfId="0"/>
    <xf numFmtId="0" fontId="4" fillId="0" borderId="1" pivotButton="0" quotePrefix="0" xfId="0"/>
    <xf numFmtId="1" fontId="0" fillId="4" borderId="1" pivotButton="0" quotePrefix="0" xfId="0"/>
    <xf numFmtId="166" fontId="0" fillId="4" borderId="1" pivotButton="0" quotePrefix="0" xfId="0"/>
    <xf numFmtId="0" fontId="6" fillId="3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165" fontId="7" fillId="5" borderId="1" applyAlignment="1" pivotButton="0" quotePrefix="0" xfId="0">
      <alignment horizontal="center" vertical="center" wrapText="1"/>
    </xf>
    <xf numFmtId="166" fontId="7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8" fillId="2" borderId="1" applyAlignment="1" pivotButton="0" quotePrefix="0" xfId="0">
      <alignment horizontal="center" vertical="center"/>
    </xf>
    <xf numFmtId="0" fontId="0" fillId="6" borderId="1" pivotButton="0" quotePrefix="0" xfId="0"/>
    <xf numFmtId="0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0" fontId="0" fillId="7" borderId="1" pivotButton="0" quotePrefix="0" xfId="0"/>
    <xf numFmtId="0" fontId="0" fillId="8" borderId="1" pivotButton="0" quotePrefix="0" xfId="0"/>
    <xf numFmtId="0" fontId="0" fillId="9" borderId="1" pivotButton="0" quotePrefix="0" xfId="0"/>
    <xf numFmtId="0" fontId="0" fillId="10" borderId="1" pivotButton="0" quotePrefix="0" xfId="0"/>
    <xf numFmtId="0" fontId="0" fillId="11" borderId="1" pivotButton="0" quotePrefix="0" xfId="0"/>
    <xf numFmtId="0" fontId="6" fillId="12" borderId="1" pivotButton="0" quotePrefix="0" xfId="0"/>
    <xf numFmtId="0" fontId="0" fillId="13" borderId="1" pivotButton="0" quotePrefix="0" xfId="0"/>
    <xf numFmtId="165" fontId="0" fillId="13" borderId="1" pivotButton="0" quotePrefix="0" xfId="0"/>
    <xf numFmtId="0" fontId="6" fillId="3" borderId="1" pivotButton="0" quotePrefix="0" xfId="0"/>
    <xf numFmtId="0" fontId="3" fillId="14" borderId="1" applyAlignment="1" pivotButton="0" quotePrefix="0" xfId="0">
      <alignment horizontal="center" vertical="center"/>
    </xf>
    <xf numFmtId="0" fontId="0" fillId="4" borderId="1" pivotButton="0" quotePrefix="0" xfId="0"/>
    <xf numFmtId="166" fontId="0" fillId="14" borderId="1" pivotButton="0" quotePrefix="0" xfId="0"/>
    <xf numFmtId="0" fontId="0" fillId="14" borderId="1" pivotButton="0" quotePrefix="0" xfId="0"/>
    <xf numFmtId="164" fontId="0" fillId="14" borderId="1" pivotButton="0" quotePrefix="0" xfId="0"/>
    <xf numFmtId="1" fontId="0" fillId="14" borderId="1" pivotButton="0" quotePrefix="0" xfId="0"/>
    <xf numFmtId="164" fontId="0" fillId="4" borderId="1" pivotButton="0" quotePrefix="0" xfId="0"/>
    <xf numFmtId="0" fontId="0" fillId="4" borderId="1" applyAlignment="1" pivotButton="0" quotePrefix="0" xfId="0">
      <alignment horizontal="left" vertical="top" wrapText="1"/>
    </xf>
    <xf numFmtId="0" fontId="8" fillId="2" borderId="0" pivotButton="0" quotePrefix="0" xfId="0"/>
    <xf numFmtId="0" fontId="9" fillId="0" borderId="0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8">
    <dxf>
      <fill>
        <patternFill patternType="solid">
          <fgColor rgb="00F4CCCC"/>
        </patternFill>
      </fill>
    </dxf>
    <dxf>
      <fill>
        <patternFill patternType="solid">
          <fgColor rgb="00FCE5CD"/>
        </patternFill>
      </fill>
    </dxf>
    <dxf>
      <fill>
        <patternFill patternType="solid">
          <fgColor rgb="00C6E0B4"/>
        </patternFill>
      </fill>
    </dxf>
    <dxf>
      <fill>
        <patternFill patternType="solid">
          <fgColor rgb="00D9EAF7"/>
        </patternFill>
      </fill>
    </dxf>
    <dxf>
      <fill>
        <patternFill patternType="solid">
          <fgColor rgb="00FCE4B2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D9D9D9"/>
        </patternFill>
      </fill>
    </dxf>
    <dxf>
      <fill>
        <patternFill patternType="solid">
          <fgColor rgb="0059595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Current Bed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'Dashboard'!E18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'Dashboard'!$D$19:$D$25</f>
            </numRef>
          </cat>
          <val>
            <numRef>
              <f>'Dashboard'!$E$19:$E$25</f>
            </numRef>
          </val>
        </ser>
        <dLbls>
          <showVal val="1"/>
          <showLeaderLines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Sellable Capacity by Room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'Dashboard'!B29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'Dashboard'!$A$30:$A$33</f>
            </numRef>
          </cat>
          <val>
            <numRef>
              <f>'Dashboard'!$B$30:$B$33</f>
            </numRef>
          </val>
        </ser>
        <ser>
          <idx val="1"/>
          <order val="1"/>
          <tx>
            <strRef>
              <f>'Dashboard'!I29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'Dashboard'!$A$30:$A$33</f>
            </numRef>
          </cat>
          <val>
            <numRef>
              <f>'Dashboard'!$I$30:$I$33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Room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Beds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43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BedInventory" displayName="BedInventory" ref="A4:Y154" headerRowCount="1">
  <autoFilter ref="A4:Y154"/>
  <tableColumns count="25">
    <tableColumn id="1" name="Bed ID"/>
    <tableColumn id="2" name="Property Area"/>
    <tableColumn id="3" name="Floor"/>
    <tableColumn id="4" name="Room"/>
    <tableColumn id="5" name="Bed Label"/>
    <tableColumn id="6" name="Bed Position"/>
    <tableColumn id="7" name="Room Type"/>
    <tableColumn id="8" name="Bed Size"/>
    <tableColumn id="9" name="Locker Number"/>
    <tableColumn id="10" name="Reading Light"/>
    <tableColumn id="11" name="Power Outlet"/>
    <tableColumn id="12" name="Active"/>
    <tableColumn id="13" name="Base Nightly Rate"/>
    <tableColumn id="14" name="Effective Nightly Rate"/>
    <tableColumn id="15" name="Latest Log ID"/>
    <tableColumn id="16" name="Current Status"/>
    <tableColumn id="17" name="Latest Status Date"/>
    <tableColumn id="18" name="Days in Current Status"/>
    <tableColumn id="19" name="Sellable"/>
    <tableColumn id="20" name="Last Inspection Date"/>
    <tableColumn id="21" name="Next Inspection Date"/>
    <tableColumn id="22" name="Inspection Status"/>
    <tableColumn id="23" name="Condition"/>
    <tableColumn id="24" name="Notes"/>
    <tableColumn id="25" name="Duplicate Bed I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StatusLog" displayName="StatusLog" ref="A4:P304" headerRowCount="1">
  <autoFilter ref="A4:P304"/>
  <tableColumns count="16">
    <tableColumn id="1" name="Log ID"/>
    <tableColumn id="2" name="Status Date"/>
    <tableColumn id="3" name="Shift"/>
    <tableColumn id="4" name="Bed ID"/>
    <tableColumn id="5" name="Previous Status"/>
    <tableColumn id="6" name="New Status"/>
    <tableColumn id="7" name="Reason"/>
    <tableColumn id="8" name="Work Order Reference"/>
    <tableColumn id="9" name="Assigned Team"/>
    <tableColumn id="10" name="Staff Initials"/>
    <tableColumn id="11" name="Target Ready Date"/>
    <tableColumn id="12" name="Resolved Date"/>
    <tableColumn id="13" name="Details"/>
    <tableColumn id="14" name="Bed ID Check"/>
    <tableColumn id="15" name="Log ID Check"/>
    <tableColumn id="16" name="Resolution Check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7324D"/>
    <outlinePr summaryBelow="1" summaryRight="1"/>
    <pageSetUpPr/>
  </sheetPr>
  <dimension ref="A1:R101"/>
  <sheetViews>
    <sheetView showGridLines="0" zoomScale="70" zoomScaleNormal="7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8" customWidth="1" min="3" max="3"/>
    <col width="22" customWidth="1" min="4" max="4"/>
    <col width="16" customWidth="1" min="5" max="5"/>
    <col width="22" customWidth="1" min="6" max="6"/>
    <col width="23" customWidth="1" min="7" max="7"/>
    <col width="18" customWidth="1" min="8" max="8"/>
    <col hidden="1" width="13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</cols>
  <sheetData>
    <row r="1" ht="30" customHeight="1">
      <c r="A1" s="1" t="inlineStr">
        <is>
          <t>Hostel Bed Inventory Dashboard</t>
        </is>
      </c>
    </row>
    <row r="2">
      <c r="A2" s="2" t="inlineStr">
        <is>
          <t>Bed-level availability, cleaning, inspection, and maintenance overview</t>
        </is>
      </c>
    </row>
    <row r="3">
      <c r="A3" s="3" t="inlineStr">
        <is>
          <t>Report Date</t>
        </is>
      </c>
      <c r="B3" s="4">
        <f>IFERROR(TODAY(),0)</f>
        <v/>
      </c>
      <c r="D3" s="5" t="inlineStr">
        <is>
          <t>Dashboard metrics are calculated from the Bed Inventory and Status Log worksheets.</t>
        </is>
      </c>
    </row>
    <row r="4">
      <c r="A4" s="6" t="inlineStr">
        <is>
          <t>Editable Operating Assumptions</t>
        </is>
      </c>
    </row>
    <row r="5">
      <c r="A5" s="7" t="inlineStr">
        <is>
          <t>Target Sellable Bed Percentage</t>
        </is>
      </c>
      <c r="B5" s="8" t="n">
        <v>0.95</v>
      </c>
      <c r="C5" s="9" t="inlineStr">
        <is>
          <t>Operational target</t>
        </is>
      </c>
    </row>
    <row r="6">
      <c r="A6" s="7" t="inlineStr">
        <is>
          <t>Maximum Dirty Bed Age in Days</t>
        </is>
      </c>
      <c r="B6" s="10" t="n">
        <v>1</v>
      </c>
      <c r="C6" s="9" t="inlineStr">
        <is>
          <t>Operational target</t>
        </is>
      </c>
    </row>
    <row r="7">
      <c r="A7" s="7" t="inlineStr">
        <is>
          <t>Maximum Inspection Age in Days</t>
        </is>
      </c>
      <c r="B7" s="10" t="n">
        <v>30</v>
      </c>
      <c r="C7" s="9" t="inlineStr">
        <is>
          <t>Operational target</t>
        </is>
      </c>
    </row>
    <row r="8">
      <c r="A8" s="7" t="inlineStr">
        <is>
          <t>Out-of-Order Alert Threshold</t>
        </is>
      </c>
      <c r="B8" s="10" t="n">
        <v>3</v>
      </c>
      <c r="C8" s="9" t="inlineStr">
        <is>
          <t>Operational target</t>
        </is>
      </c>
    </row>
    <row r="9">
      <c r="A9" s="7" t="inlineStr">
        <is>
          <t>Default Estimated Nightly Bed Rate</t>
        </is>
      </c>
      <c r="B9" s="11" t="n">
        <v>42</v>
      </c>
      <c r="C9" s="9" t="inlineStr">
        <is>
          <t>Operational target</t>
        </is>
      </c>
    </row>
    <row r="10"/>
    <row r="11">
      <c r="A11" s="12" t="inlineStr">
        <is>
          <t>Total Active Beds</t>
        </is>
      </c>
      <c r="B11" s="13">
        <f>IFERROR(COUNTIFS('Bed Inventory'!$L$5:$L$154,"Yes"),0)</f>
        <v/>
      </c>
      <c r="D11" s="12" t="inlineStr">
        <is>
          <t>Sellable Beds</t>
        </is>
      </c>
      <c r="E11" s="13">
        <f>IFERROR(COUNTIFS('Bed Inventory'!$L$5:$L$154,"Yes",'Bed Inventory'!$S$5:$S$154,"Yes"),0)</f>
        <v/>
      </c>
      <c r="G11" s="12" t="inlineStr">
        <is>
          <t>Available Beds</t>
        </is>
      </c>
      <c r="H11" s="13">
        <f>IFERROR(COUNTIFS('Bed Inventory'!$L$5:$L$154,"Yes",'Bed Inventory'!$P$5:$P$154,"Available"),0)</f>
        <v/>
      </c>
    </row>
    <row r="12"/>
    <row r="13">
      <c r="A13" s="12" t="inlineStr">
        <is>
          <t>Occupied Beds</t>
        </is>
      </c>
      <c r="B13" s="13">
        <f>IFERROR(COUNTIFS('Bed Inventory'!$L$5:$L$154,"Yes",'Bed Inventory'!$P$5:$P$154,"Occupied"),0)</f>
        <v/>
      </c>
      <c r="D13" s="12" t="inlineStr">
        <is>
          <t>Dirty Beds</t>
        </is>
      </c>
      <c r="E13" s="13">
        <f>IFERROR(COUNTIFS('Bed Inventory'!$L$5:$L$154,"Yes",'Bed Inventory'!$P$5:$P$154,"Dirty"),0)</f>
        <v/>
      </c>
      <c r="G13" s="12" t="inlineStr">
        <is>
          <t>Out-of-Order Beds</t>
        </is>
      </c>
      <c r="H13" s="13">
        <f>IFERROR(COUNTIFS('Bed Inventory'!$L$5:$L$154,"Yes",'Bed Inventory'!$P$5:$P$154,"Out of Order"),0)</f>
        <v/>
      </c>
    </row>
    <row r="14"/>
    <row r="15">
      <c r="A15" s="12" t="inlineStr">
        <is>
          <t>Sellable Bed Percentage</t>
        </is>
      </c>
      <c r="B15" s="14">
        <f>IFERROR($E$11/$B$11,0)</f>
        <v/>
      </c>
      <c r="D15" s="12" t="inlineStr">
        <is>
          <t>Estimated Available Bed Revenue</t>
        </is>
      </c>
      <c r="E15" s="15">
        <f>IFERROR(SUMIFS('Bed Inventory'!$N$5:$N$154,'Bed Inventory'!$L$5:$L$154,"Yes",'Bed Inventory'!$P$5:$P$154,"Available"),0)</f>
        <v/>
      </c>
    </row>
    <row r="16"/>
    <row r="17">
      <c r="A17" s="6" t="inlineStr">
        <is>
          <t>Operational Alerts</t>
        </is>
      </c>
    </row>
    <row r="18">
      <c r="A18" s="7" t="inlineStr">
        <is>
          <t>Sellable Capacity Alert</t>
        </is>
      </c>
      <c r="B18" s="16">
        <f>IFERROR(IF($B$15&lt;$B$5,"Below target","On target"),"")</f>
        <v/>
      </c>
      <c r="D18" s="17" t="inlineStr">
        <is>
          <t>Status</t>
        </is>
      </c>
      <c r="E18" s="17" t="inlineStr">
        <is>
          <t>Bed Count</t>
        </is>
      </c>
      <c r="F18" s="17" t="inlineStr">
        <is>
          <t>Percentage of Active Beds</t>
        </is>
      </c>
      <c r="G18" s="17" t="inlineStr">
        <is>
          <t>Estimated Nightly Rate Value</t>
        </is>
      </c>
    </row>
    <row r="19">
      <c r="A19" s="7" t="inlineStr">
        <is>
          <t>Out-of-Order Alert</t>
        </is>
      </c>
      <c r="B19" s="16">
        <f>IFERROR(IF($H$13&gt;$B$8,"Review required","Within threshold"),"")</f>
        <v/>
      </c>
      <c r="D19" s="18" t="inlineStr">
        <is>
          <t>Available</t>
        </is>
      </c>
      <c r="E19" s="19">
        <f>IFERROR(COUNTIFS('Bed Inventory'!$L$5:$L$154,"Yes",'Bed Inventory'!$P$5:$P$154,D19),0)</f>
        <v/>
      </c>
      <c r="F19" s="20">
        <f>IFERROR(E19/$B$11,0)</f>
        <v/>
      </c>
      <c r="G19" s="21">
        <f>IFERROR(SUMIFS('Bed Inventory'!$N$5:$N$154,'Bed Inventory'!$L$5:$L$154,"Yes",'Bed Inventory'!$P$5:$P$154,D19),0)</f>
        <v/>
      </c>
    </row>
    <row r="20">
      <c r="A20" s="7" t="inlineStr">
        <is>
          <t>Dirty Beds Beyond Age Target</t>
        </is>
      </c>
      <c r="B20" s="16">
        <f>IFERROR(COUNTIFS('Bed Inventory'!$L$5:$L$154,"Yes",'Bed Inventory'!$P$5:$P$154,"Dirty",'Bed Inventory'!$R$5:$R$154,"&gt;"&amp;$B$6),0)</f>
        <v/>
      </c>
      <c r="D20" s="22" t="inlineStr">
        <is>
          <t>Occupied</t>
        </is>
      </c>
      <c r="E20" s="19">
        <f>IFERROR(COUNTIFS('Bed Inventory'!$L$5:$L$154,"Yes",'Bed Inventory'!$P$5:$P$154,D20),0)</f>
        <v/>
      </c>
      <c r="F20" s="20">
        <f>IFERROR(E20/$B$11,0)</f>
        <v/>
      </c>
      <c r="G20" s="21">
        <f>IFERROR(SUMIFS('Bed Inventory'!$N$5:$N$154,'Bed Inventory'!$L$5:$L$154,"Yes",'Bed Inventory'!$P$5:$P$154,D20),0)</f>
        <v/>
      </c>
    </row>
    <row r="21">
      <c r="A21" s="7" t="inlineStr">
        <is>
          <t>Overdue Inspections</t>
        </is>
      </c>
      <c r="B21" s="16">
        <f>IFERROR(COUNTIFS('Bed Inventory'!$L$5:$L$154,"Yes",'Bed Inventory'!$U$5:$U$154,"&lt;"&amp;TODAY(),'Bed Inventory'!$U$5:$U$154,"&gt;0"),0)</f>
        <v/>
      </c>
      <c r="D21" s="23" t="inlineStr">
        <is>
          <t>Dirty</t>
        </is>
      </c>
      <c r="E21" s="19">
        <f>IFERROR(COUNTIFS('Bed Inventory'!$L$5:$L$154,"Yes",'Bed Inventory'!$P$5:$P$154,D21),0)</f>
        <v/>
      </c>
      <c r="F21" s="20">
        <f>IFERROR(E21/$B$11,0)</f>
        <v/>
      </c>
      <c r="G21" s="21">
        <f>IFERROR(SUMIFS('Bed Inventory'!$N$5:$N$154,'Bed Inventory'!$L$5:$L$154,"Yes",'Bed Inventory'!$P$5:$P$154,D21),0)</f>
        <v/>
      </c>
    </row>
    <row r="22">
      <c r="D22" s="24" t="inlineStr">
        <is>
          <t>Inspection Needed</t>
        </is>
      </c>
      <c r="E22" s="19">
        <f>IFERROR(COUNTIFS('Bed Inventory'!$L$5:$L$154,"Yes",'Bed Inventory'!$P$5:$P$154,D22),0)</f>
        <v/>
      </c>
      <c r="F22" s="20">
        <f>IFERROR(E22/$B$11,0)</f>
        <v/>
      </c>
      <c r="G22" s="21">
        <f>IFERROR(SUMIFS('Bed Inventory'!$N$5:$N$154,'Bed Inventory'!$L$5:$L$154,"Yes",'Bed Inventory'!$P$5:$P$154,D22),0)</f>
        <v/>
      </c>
    </row>
    <row r="23">
      <c r="D23" s="25" t="inlineStr">
        <is>
          <t>Held</t>
        </is>
      </c>
      <c r="E23" s="19">
        <f>IFERROR(COUNTIFS('Bed Inventory'!$L$5:$L$154,"Yes",'Bed Inventory'!$P$5:$P$154,D23),0)</f>
        <v/>
      </c>
      <c r="F23" s="20">
        <f>IFERROR(E23/$B$11,0)</f>
        <v/>
      </c>
      <c r="G23" s="21">
        <f>IFERROR(SUMIFS('Bed Inventory'!$N$5:$N$154,'Bed Inventory'!$L$5:$L$154,"Yes",'Bed Inventory'!$P$5:$P$154,D23),0)</f>
        <v/>
      </c>
    </row>
    <row r="24">
      <c r="D24" s="26" t="inlineStr">
        <is>
          <t>Out of Order</t>
        </is>
      </c>
      <c r="E24" s="19">
        <f>IFERROR(COUNTIFS('Bed Inventory'!$L$5:$L$154,"Yes",'Bed Inventory'!$P$5:$P$154,D24),0)</f>
        <v/>
      </c>
      <c r="F24" s="20">
        <f>IFERROR(E24/$B$11,0)</f>
        <v/>
      </c>
      <c r="G24" s="21">
        <f>IFERROR(SUMIFS('Bed Inventory'!$N$5:$N$154,'Bed Inventory'!$L$5:$L$154,"Yes",'Bed Inventory'!$P$5:$P$154,D24),0)</f>
        <v/>
      </c>
    </row>
    <row r="25">
      <c r="D25" s="27" t="inlineStr">
        <is>
          <t>Retired</t>
        </is>
      </c>
      <c r="E25" s="19">
        <f>IFERROR(COUNTIFS('Bed Inventory'!$L$5:$L$154,"Yes",'Bed Inventory'!$P$5:$P$154,D25),0)</f>
        <v/>
      </c>
      <c r="F25" s="20">
        <f>IFERROR(E25/$B$11,0)</f>
        <v/>
      </c>
      <c r="G25" s="21">
        <f>IFERROR(SUMIFS('Bed Inventory'!$N$5:$N$154,'Bed Inventory'!$L$5:$L$154,"Yes",'Bed Inventory'!$P$5:$P$154,D25),0)</f>
        <v/>
      </c>
    </row>
    <row r="26"/>
    <row r="27"/>
    <row r="28">
      <c r="A28" s="6" t="inlineStr">
        <is>
          <t>Room Summary</t>
        </is>
      </c>
    </row>
    <row r="29">
      <c r="A29" s="17" t="inlineStr">
        <is>
          <t>Room</t>
        </is>
      </c>
      <c r="B29" s="17" t="inlineStr">
        <is>
          <t>Total Active Beds</t>
        </is>
      </c>
      <c r="C29" s="17" t="inlineStr">
        <is>
          <t>Available</t>
        </is>
      </c>
      <c r="D29" s="17" t="inlineStr">
        <is>
          <t>Occupied</t>
        </is>
      </c>
      <c r="E29" s="17" t="inlineStr">
        <is>
          <t>Dirty</t>
        </is>
      </c>
      <c r="F29" s="17" t="inlineStr">
        <is>
          <t>Held</t>
        </is>
      </c>
      <c r="G29" s="17" t="inlineStr">
        <is>
          <t>Out of Order</t>
        </is>
      </c>
      <c r="H29" s="17" t="inlineStr">
        <is>
          <t>Sellable Percentage</t>
        </is>
      </c>
      <c r="I29" s="17" t="inlineStr">
        <is>
          <t>Sellable Beds</t>
        </is>
      </c>
    </row>
    <row r="30">
      <c r="A30" s="28" t="inlineStr">
        <is>
          <t>101</t>
        </is>
      </c>
      <c r="B30" s="28">
        <f>IFERROR(IF($A30="","",COUNTIFS('Bed Inventory'!$D$5:$D$154,$A30,'Bed Inventory'!$L$5:$L$154,"Yes")),"")</f>
        <v/>
      </c>
      <c r="C30" s="28">
        <f>IFERROR(IF($A30="","",COUNTIFS('Bed Inventory'!$D$5:$D$154,$A30,'Bed Inventory'!$L$5:$L$154,"Yes",'Bed Inventory'!$P$5:$P$154,"Available")),"")</f>
        <v/>
      </c>
      <c r="D30" s="28">
        <f>IFERROR(IF($A30="","",COUNTIFS('Bed Inventory'!$D$5:$D$154,$A30,'Bed Inventory'!$L$5:$L$154,"Yes",'Bed Inventory'!$P$5:$P$154,"Occupied")),"")</f>
        <v/>
      </c>
      <c r="E30" s="28">
        <f>IFERROR(IF($A30="","",COUNTIFS('Bed Inventory'!$D$5:$D$154,$A30,'Bed Inventory'!$L$5:$L$154,"Yes",'Bed Inventory'!$P$5:$P$154,"Dirty")),"")</f>
        <v/>
      </c>
      <c r="F30" s="28">
        <f>IFERROR(IF($A30="","",COUNTIFS('Bed Inventory'!$D$5:$D$154,$A30,'Bed Inventory'!$L$5:$L$154,"Yes",'Bed Inventory'!$P$5:$P$154,"Held")),"")</f>
        <v/>
      </c>
      <c r="G30" s="28">
        <f>IFERROR(IF($A30="","",COUNTIFS('Bed Inventory'!$D$5:$D$154,$A30,'Bed Inventory'!$L$5:$L$154,"Yes",'Bed Inventory'!$P$5:$P$154,"Out of Order")),"")</f>
        <v/>
      </c>
      <c r="H30" s="29">
        <f>IFERROR(IF($A30="","",I30/B30),"")</f>
        <v/>
      </c>
      <c r="I30" s="28">
        <f>IFERROR(IF($A30="","",C30+D30),"")</f>
        <v/>
      </c>
    </row>
    <row r="31">
      <c r="A31" s="19" t="inlineStr">
        <is>
          <t>102</t>
        </is>
      </c>
      <c r="B31" s="19">
        <f>IFERROR(IF($A31="","",COUNTIFS('Bed Inventory'!$D$5:$D$154,$A31,'Bed Inventory'!$L$5:$L$154,"Yes")),"")</f>
        <v/>
      </c>
      <c r="C31" s="19">
        <f>IFERROR(IF($A31="","",COUNTIFS('Bed Inventory'!$D$5:$D$154,$A31,'Bed Inventory'!$L$5:$L$154,"Yes",'Bed Inventory'!$P$5:$P$154,"Available")),"")</f>
        <v/>
      </c>
      <c r="D31" s="19">
        <f>IFERROR(IF($A31="","",COUNTIFS('Bed Inventory'!$D$5:$D$154,$A31,'Bed Inventory'!$L$5:$L$154,"Yes",'Bed Inventory'!$P$5:$P$154,"Occupied")),"")</f>
        <v/>
      </c>
      <c r="E31" s="19">
        <f>IFERROR(IF($A31="","",COUNTIFS('Bed Inventory'!$D$5:$D$154,$A31,'Bed Inventory'!$L$5:$L$154,"Yes",'Bed Inventory'!$P$5:$P$154,"Dirty")),"")</f>
        <v/>
      </c>
      <c r="F31" s="19">
        <f>IFERROR(IF($A31="","",COUNTIFS('Bed Inventory'!$D$5:$D$154,$A31,'Bed Inventory'!$L$5:$L$154,"Yes",'Bed Inventory'!$P$5:$P$154,"Held")),"")</f>
        <v/>
      </c>
      <c r="G31" s="19">
        <f>IFERROR(IF($A31="","",COUNTIFS('Bed Inventory'!$D$5:$D$154,$A31,'Bed Inventory'!$L$5:$L$154,"Yes",'Bed Inventory'!$P$5:$P$154,"Out of Order")),"")</f>
        <v/>
      </c>
      <c r="H31" s="20">
        <f>IFERROR(IF($A31="","",I31/B31),"")</f>
        <v/>
      </c>
      <c r="I31" s="19">
        <f>IFERROR(IF($A31="","",C31+D31),"")</f>
        <v/>
      </c>
    </row>
    <row r="32">
      <c r="A32" s="28" t="inlineStr">
        <is>
          <t>201</t>
        </is>
      </c>
      <c r="B32" s="28">
        <f>IFERROR(IF($A32="","",COUNTIFS('Bed Inventory'!$D$5:$D$154,$A32,'Bed Inventory'!$L$5:$L$154,"Yes")),"")</f>
        <v/>
      </c>
      <c r="C32" s="28">
        <f>IFERROR(IF($A32="","",COUNTIFS('Bed Inventory'!$D$5:$D$154,$A32,'Bed Inventory'!$L$5:$L$154,"Yes",'Bed Inventory'!$P$5:$P$154,"Available")),"")</f>
        <v/>
      </c>
      <c r="D32" s="28">
        <f>IFERROR(IF($A32="","",COUNTIFS('Bed Inventory'!$D$5:$D$154,$A32,'Bed Inventory'!$L$5:$L$154,"Yes",'Bed Inventory'!$P$5:$P$154,"Occupied")),"")</f>
        <v/>
      </c>
      <c r="E32" s="28">
        <f>IFERROR(IF($A32="","",COUNTIFS('Bed Inventory'!$D$5:$D$154,$A32,'Bed Inventory'!$L$5:$L$154,"Yes",'Bed Inventory'!$P$5:$P$154,"Dirty")),"")</f>
        <v/>
      </c>
      <c r="F32" s="28">
        <f>IFERROR(IF($A32="","",COUNTIFS('Bed Inventory'!$D$5:$D$154,$A32,'Bed Inventory'!$L$5:$L$154,"Yes",'Bed Inventory'!$P$5:$P$154,"Held")),"")</f>
        <v/>
      </c>
      <c r="G32" s="28">
        <f>IFERROR(IF($A32="","",COUNTIFS('Bed Inventory'!$D$5:$D$154,$A32,'Bed Inventory'!$L$5:$L$154,"Yes",'Bed Inventory'!$P$5:$P$154,"Out of Order")),"")</f>
        <v/>
      </c>
      <c r="H32" s="29">
        <f>IFERROR(IF($A32="","",I32/B32),"")</f>
        <v/>
      </c>
      <c r="I32" s="28">
        <f>IFERROR(IF($A32="","",C32+D32),"")</f>
        <v/>
      </c>
    </row>
    <row r="33">
      <c r="A33" s="19" t="inlineStr">
        <is>
          <t>202</t>
        </is>
      </c>
      <c r="B33" s="19">
        <f>IFERROR(IF($A33="","",COUNTIFS('Bed Inventory'!$D$5:$D$154,$A33,'Bed Inventory'!$L$5:$L$154,"Yes")),"")</f>
        <v/>
      </c>
      <c r="C33" s="19">
        <f>IFERROR(IF($A33="","",COUNTIFS('Bed Inventory'!$D$5:$D$154,$A33,'Bed Inventory'!$L$5:$L$154,"Yes",'Bed Inventory'!$P$5:$P$154,"Available")),"")</f>
        <v/>
      </c>
      <c r="D33" s="19">
        <f>IFERROR(IF($A33="","",COUNTIFS('Bed Inventory'!$D$5:$D$154,$A33,'Bed Inventory'!$L$5:$L$154,"Yes",'Bed Inventory'!$P$5:$P$154,"Occupied")),"")</f>
        <v/>
      </c>
      <c r="E33" s="19">
        <f>IFERROR(IF($A33="","",COUNTIFS('Bed Inventory'!$D$5:$D$154,$A33,'Bed Inventory'!$L$5:$L$154,"Yes",'Bed Inventory'!$P$5:$P$154,"Dirty")),"")</f>
        <v/>
      </c>
      <c r="F33" s="19">
        <f>IFERROR(IF($A33="","",COUNTIFS('Bed Inventory'!$D$5:$D$154,$A33,'Bed Inventory'!$L$5:$L$154,"Yes",'Bed Inventory'!$P$5:$P$154,"Held")),"")</f>
        <v/>
      </c>
      <c r="G33" s="19">
        <f>IFERROR(IF($A33="","",COUNTIFS('Bed Inventory'!$D$5:$D$154,$A33,'Bed Inventory'!$L$5:$L$154,"Yes",'Bed Inventory'!$P$5:$P$154,"Out of Order")),"")</f>
        <v/>
      </c>
      <c r="H33" s="20">
        <f>IFERROR(IF($A33="","",I33/B33),"")</f>
        <v/>
      </c>
      <c r="I33" s="19">
        <f>IFERROR(IF($A33="","",C33+D33),"")</f>
        <v/>
      </c>
    </row>
    <row r="34">
      <c r="A34" s="28" t="inlineStr"/>
      <c r="B34" s="28">
        <f>IFERROR(IF($A34="","",COUNTIFS('Bed Inventory'!$D$5:$D$154,$A34,'Bed Inventory'!$L$5:$L$154,"Yes")),"")</f>
        <v/>
      </c>
      <c r="C34" s="28">
        <f>IFERROR(IF($A34="","",COUNTIFS('Bed Inventory'!$D$5:$D$154,$A34,'Bed Inventory'!$L$5:$L$154,"Yes",'Bed Inventory'!$P$5:$P$154,"Available")),"")</f>
        <v/>
      </c>
      <c r="D34" s="28">
        <f>IFERROR(IF($A34="","",COUNTIFS('Bed Inventory'!$D$5:$D$154,$A34,'Bed Inventory'!$L$5:$L$154,"Yes",'Bed Inventory'!$P$5:$P$154,"Occupied")),"")</f>
        <v/>
      </c>
      <c r="E34" s="28">
        <f>IFERROR(IF($A34="","",COUNTIFS('Bed Inventory'!$D$5:$D$154,$A34,'Bed Inventory'!$L$5:$L$154,"Yes",'Bed Inventory'!$P$5:$P$154,"Dirty")),"")</f>
        <v/>
      </c>
      <c r="F34" s="28">
        <f>IFERROR(IF($A34="","",COUNTIFS('Bed Inventory'!$D$5:$D$154,$A34,'Bed Inventory'!$L$5:$L$154,"Yes",'Bed Inventory'!$P$5:$P$154,"Held")),"")</f>
        <v/>
      </c>
      <c r="G34" s="28">
        <f>IFERROR(IF($A34="","",COUNTIFS('Bed Inventory'!$D$5:$D$154,$A34,'Bed Inventory'!$L$5:$L$154,"Yes",'Bed Inventory'!$P$5:$P$154,"Out of Order")),"")</f>
        <v/>
      </c>
      <c r="H34" s="29">
        <f>IFERROR(IF($A34="","",I34/B34),"")</f>
        <v/>
      </c>
      <c r="I34" s="28">
        <f>IFERROR(IF($A34="","",C34+D34),"")</f>
        <v/>
      </c>
    </row>
    <row r="35">
      <c r="A35" s="19" t="inlineStr"/>
      <c r="B35" s="19">
        <f>IFERROR(IF($A35="","",COUNTIFS('Bed Inventory'!$D$5:$D$154,$A35,'Bed Inventory'!$L$5:$L$154,"Yes")),"")</f>
        <v/>
      </c>
      <c r="C35" s="19">
        <f>IFERROR(IF($A35="","",COUNTIFS('Bed Inventory'!$D$5:$D$154,$A35,'Bed Inventory'!$L$5:$L$154,"Yes",'Bed Inventory'!$P$5:$P$154,"Available")),"")</f>
        <v/>
      </c>
      <c r="D35" s="19">
        <f>IFERROR(IF($A35="","",COUNTIFS('Bed Inventory'!$D$5:$D$154,$A35,'Bed Inventory'!$L$5:$L$154,"Yes",'Bed Inventory'!$P$5:$P$154,"Occupied")),"")</f>
        <v/>
      </c>
      <c r="E35" s="19">
        <f>IFERROR(IF($A35="","",COUNTIFS('Bed Inventory'!$D$5:$D$154,$A35,'Bed Inventory'!$L$5:$L$154,"Yes",'Bed Inventory'!$P$5:$P$154,"Dirty")),"")</f>
        <v/>
      </c>
      <c r="F35" s="19">
        <f>IFERROR(IF($A35="","",COUNTIFS('Bed Inventory'!$D$5:$D$154,$A35,'Bed Inventory'!$L$5:$L$154,"Yes",'Bed Inventory'!$P$5:$P$154,"Held")),"")</f>
        <v/>
      </c>
      <c r="G35" s="19">
        <f>IFERROR(IF($A35="","",COUNTIFS('Bed Inventory'!$D$5:$D$154,$A35,'Bed Inventory'!$L$5:$L$154,"Yes",'Bed Inventory'!$P$5:$P$154,"Out of Order")),"")</f>
        <v/>
      </c>
      <c r="H35" s="20">
        <f>IFERROR(IF($A35="","",I35/B35),"")</f>
        <v/>
      </c>
      <c r="I35" s="19">
        <f>IFERROR(IF($A35="","",C35+D35),"")</f>
        <v/>
      </c>
    </row>
    <row r="36">
      <c r="A36" s="28" t="inlineStr"/>
      <c r="B36" s="28">
        <f>IFERROR(IF($A36="","",COUNTIFS('Bed Inventory'!$D$5:$D$154,$A36,'Bed Inventory'!$L$5:$L$154,"Yes")),"")</f>
        <v/>
      </c>
      <c r="C36" s="28">
        <f>IFERROR(IF($A36="","",COUNTIFS('Bed Inventory'!$D$5:$D$154,$A36,'Bed Inventory'!$L$5:$L$154,"Yes",'Bed Inventory'!$P$5:$P$154,"Available")),"")</f>
        <v/>
      </c>
      <c r="D36" s="28">
        <f>IFERROR(IF($A36="","",COUNTIFS('Bed Inventory'!$D$5:$D$154,$A36,'Bed Inventory'!$L$5:$L$154,"Yes",'Bed Inventory'!$P$5:$P$154,"Occupied")),"")</f>
        <v/>
      </c>
      <c r="E36" s="28">
        <f>IFERROR(IF($A36="","",COUNTIFS('Bed Inventory'!$D$5:$D$154,$A36,'Bed Inventory'!$L$5:$L$154,"Yes",'Bed Inventory'!$P$5:$P$154,"Dirty")),"")</f>
        <v/>
      </c>
      <c r="F36" s="28">
        <f>IFERROR(IF($A36="","",COUNTIFS('Bed Inventory'!$D$5:$D$154,$A36,'Bed Inventory'!$L$5:$L$154,"Yes",'Bed Inventory'!$P$5:$P$154,"Held")),"")</f>
        <v/>
      </c>
      <c r="G36" s="28">
        <f>IFERROR(IF($A36="","",COUNTIFS('Bed Inventory'!$D$5:$D$154,$A36,'Bed Inventory'!$L$5:$L$154,"Yes",'Bed Inventory'!$P$5:$P$154,"Out of Order")),"")</f>
        <v/>
      </c>
      <c r="H36" s="29">
        <f>IFERROR(IF($A36="","",I36/B36),"")</f>
        <v/>
      </c>
      <c r="I36" s="28">
        <f>IFERROR(IF($A36="","",C36+D36),"")</f>
        <v/>
      </c>
    </row>
    <row r="37">
      <c r="A37" s="19" t="inlineStr"/>
      <c r="B37" s="19">
        <f>IFERROR(IF($A37="","",COUNTIFS('Bed Inventory'!$D$5:$D$154,$A37,'Bed Inventory'!$L$5:$L$154,"Yes")),"")</f>
        <v/>
      </c>
      <c r="C37" s="19">
        <f>IFERROR(IF($A37="","",COUNTIFS('Bed Inventory'!$D$5:$D$154,$A37,'Bed Inventory'!$L$5:$L$154,"Yes",'Bed Inventory'!$P$5:$P$154,"Available")),"")</f>
        <v/>
      </c>
      <c r="D37" s="19">
        <f>IFERROR(IF($A37="","",COUNTIFS('Bed Inventory'!$D$5:$D$154,$A37,'Bed Inventory'!$L$5:$L$154,"Yes",'Bed Inventory'!$P$5:$P$154,"Occupied")),"")</f>
        <v/>
      </c>
      <c r="E37" s="19">
        <f>IFERROR(IF($A37="","",COUNTIFS('Bed Inventory'!$D$5:$D$154,$A37,'Bed Inventory'!$L$5:$L$154,"Yes",'Bed Inventory'!$P$5:$P$154,"Dirty")),"")</f>
        <v/>
      </c>
      <c r="F37" s="19">
        <f>IFERROR(IF($A37="","",COUNTIFS('Bed Inventory'!$D$5:$D$154,$A37,'Bed Inventory'!$L$5:$L$154,"Yes",'Bed Inventory'!$P$5:$P$154,"Held")),"")</f>
        <v/>
      </c>
      <c r="G37" s="19">
        <f>IFERROR(IF($A37="","",COUNTIFS('Bed Inventory'!$D$5:$D$154,$A37,'Bed Inventory'!$L$5:$L$154,"Yes",'Bed Inventory'!$P$5:$P$154,"Out of Order")),"")</f>
        <v/>
      </c>
      <c r="H37" s="20">
        <f>IFERROR(IF($A37="","",I37/B37),"")</f>
        <v/>
      </c>
      <c r="I37" s="19">
        <f>IFERROR(IF($A37="","",C37+D37),"")</f>
        <v/>
      </c>
    </row>
    <row r="38">
      <c r="A38" s="28" t="inlineStr"/>
      <c r="B38" s="28">
        <f>IFERROR(IF($A38="","",COUNTIFS('Bed Inventory'!$D$5:$D$154,$A38,'Bed Inventory'!$L$5:$L$154,"Yes")),"")</f>
        <v/>
      </c>
      <c r="C38" s="28">
        <f>IFERROR(IF($A38="","",COUNTIFS('Bed Inventory'!$D$5:$D$154,$A38,'Bed Inventory'!$L$5:$L$154,"Yes",'Bed Inventory'!$P$5:$P$154,"Available")),"")</f>
        <v/>
      </c>
      <c r="D38" s="28">
        <f>IFERROR(IF($A38="","",COUNTIFS('Bed Inventory'!$D$5:$D$154,$A38,'Bed Inventory'!$L$5:$L$154,"Yes",'Bed Inventory'!$P$5:$P$154,"Occupied")),"")</f>
        <v/>
      </c>
      <c r="E38" s="28">
        <f>IFERROR(IF($A38="","",COUNTIFS('Bed Inventory'!$D$5:$D$154,$A38,'Bed Inventory'!$L$5:$L$154,"Yes",'Bed Inventory'!$P$5:$P$154,"Dirty")),"")</f>
        <v/>
      </c>
      <c r="F38" s="28">
        <f>IFERROR(IF($A38="","",COUNTIFS('Bed Inventory'!$D$5:$D$154,$A38,'Bed Inventory'!$L$5:$L$154,"Yes",'Bed Inventory'!$P$5:$P$154,"Held")),"")</f>
        <v/>
      </c>
      <c r="G38" s="28">
        <f>IFERROR(IF($A38="","",COUNTIFS('Bed Inventory'!$D$5:$D$154,$A38,'Bed Inventory'!$L$5:$L$154,"Yes",'Bed Inventory'!$P$5:$P$154,"Out of Order")),"")</f>
        <v/>
      </c>
      <c r="H38" s="29">
        <f>IFERROR(IF($A38="","",I38/B38),"")</f>
        <v/>
      </c>
      <c r="I38" s="28">
        <f>IFERROR(IF($A38="","",C38+D38),"")</f>
        <v/>
      </c>
    </row>
    <row r="39">
      <c r="A39" s="19" t="inlineStr"/>
      <c r="B39" s="19">
        <f>IFERROR(IF($A39="","",COUNTIFS('Bed Inventory'!$D$5:$D$154,$A39,'Bed Inventory'!$L$5:$L$154,"Yes")),"")</f>
        <v/>
      </c>
      <c r="C39" s="19">
        <f>IFERROR(IF($A39="","",COUNTIFS('Bed Inventory'!$D$5:$D$154,$A39,'Bed Inventory'!$L$5:$L$154,"Yes",'Bed Inventory'!$P$5:$P$154,"Available")),"")</f>
        <v/>
      </c>
      <c r="D39" s="19">
        <f>IFERROR(IF($A39="","",COUNTIFS('Bed Inventory'!$D$5:$D$154,$A39,'Bed Inventory'!$L$5:$L$154,"Yes",'Bed Inventory'!$P$5:$P$154,"Occupied")),"")</f>
        <v/>
      </c>
      <c r="E39" s="19">
        <f>IFERROR(IF($A39="","",COUNTIFS('Bed Inventory'!$D$5:$D$154,$A39,'Bed Inventory'!$L$5:$L$154,"Yes",'Bed Inventory'!$P$5:$P$154,"Dirty")),"")</f>
        <v/>
      </c>
      <c r="F39" s="19">
        <f>IFERROR(IF($A39="","",COUNTIFS('Bed Inventory'!$D$5:$D$154,$A39,'Bed Inventory'!$L$5:$L$154,"Yes",'Bed Inventory'!$P$5:$P$154,"Held")),"")</f>
        <v/>
      </c>
      <c r="G39" s="19">
        <f>IFERROR(IF($A39="","",COUNTIFS('Bed Inventory'!$D$5:$D$154,$A39,'Bed Inventory'!$L$5:$L$154,"Yes",'Bed Inventory'!$P$5:$P$154,"Out of Order")),"")</f>
        <v/>
      </c>
      <c r="H39" s="20">
        <f>IFERROR(IF($A39="","",I39/B39),"")</f>
        <v/>
      </c>
      <c r="I39" s="19">
        <f>IFERROR(IF($A39="","",C39+D39),"")</f>
        <v/>
      </c>
    </row>
    <row r="40">
      <c r="A40" s="28" t="inlineStr"/>
      <c r="B40" s="28">
        <f>IFERROR(IF($A40="","",COUNTIFS('Bed Inventory'!$D$5:$D$154,$A40,'Bed Inventory'!$L$5:$L$154,"Yes")),"")</f>
        <v/>
      </c>
      <c r="C40" s="28">
        <f>IFERROR(IF($A40="","",COUNTIFS('Bed Inventory'!$D$5:$D$154,$A40,'Bed Inventory'!$L$5:$L$154,"Yes",'Bed Inventory'!$P$5:$P$154,"Available")),"")</f>
        <v/>
      </c>
      <c r="D40" s="28">
        <f>IFERROR(IF($A40="","",COUNTIFS('Bed Inventory'!$D$5:$D$154,$A40,'Bed Inventory'!$L$5:$L$154,"Yes",'Bed Inventory'!$P$5:$P$154,"Occupied")),"")</f>
        <v/>
      </c>
      <c r="E40" s="28">
        <f>IFERROR(IF($A40="","",COUNTIFS('Bed Inventory'!$D$5:$D$154,$A40,'Bed Inventory'!$L$5:$L$154,"Yes",'Bed Inventory'!$P$5:$P$154,"Dirty")),"")</f>
        <v/>
      </c>
      <c r="F40" s="28">
        <f>IFERROR(IF($A40="","",COUNTIFS('Bed Inventory'!$D$5:$D$154,$A40,'Bed Inventory'!$L$5:$L$154,"Yes",'Bed Inventory'!$P$5:$P$154,"Held")),"")</f>
        <v/>
      </c>
      <c r="G40" s="28">
        <f>IFERROR(IF($A40="","",COUNTIFS('Bed Inventory'!$D$5:$D$154,$A40,'Bed Inventory'!$L$5:$L$154,"Yes",'Bed Inventory'!$P$5:$P$154,"Out of Order")),"")</f>
        <v/>
      </c>
      <c r="H40" s="29">
        <f>IFERROR(IF($A40="","",I40/B40),"")</f>
        <v/>
      </c>
      <c r="I40" s="28">
        <f>IFERROR(IF($A40="","",C40+D40),"")</f>
        <v/>
      </c>
    </row>
    <row r="41">
      <c r="A41" s="19" t="inlineStr"/>
      <c r="B41" s="19">
        <f>IFERROR(IF($A41="","",COUNTIFS('Bed Inventory'!$D$5:$D$154,$A41,'Bed Inventory'!$L$5:$L$154,"Yes")),"")</f>
        <v/>
      </c>
      <c r="C41" s="19">
        <f>IFERROR(IF($A41="","",COUNTIFS('Bed Inventory'!$D$5:$D$154,$A41,'Bed Inventory'!$L$5:$L$154,"Yes",'Bed Inventory'!$P$5:$P$154,"Available")),"")</f>
        <v/>
      </c>
      <c r="D41" s="19">
        <f>IFERROR(IF($A41="","",COUNTIFS('Bed Inventory'!$D$5:$D$154,$A41,'Bed Inventory'!$L$5:$L$154,"Yes",'Bed Inventory'!$P$5:$P$154,"Occupied")),"")</f>
        <v/>
      </c>
      <c r="E41" s="19">
        <f>IFERROR(IF($A41="","",COUNTIFS('Bed Inventory'!$D$5:$D$154,$A41,'Bed Inventory'!$L$5:$L$154,"Yes",'Bed Inventory'!$P$5:$P$154,"Dirty")),"")</f>
        <v/>
      </c>
      <c r="F41" s="19">
        <f>IFERROR(IF($A41="","",COUNTIFS('Bed Inventory'!$D$5:$D$154,$A41,'Bed Inventory'!$L$5:$L$154,"Yes",'Bed Inventory'!$P$5:$P$154,"Held")),"")</f>
        <v/>
      </c>
      <c r="G41" s="19">
        <f>IFERROR(IF($A41="","",COUNTIFS('Bed Inventory'!$D$5:$D$154,$A41,'Bed Inventory'!$L$5:$L$154,"Yes",'Bed Inventory'!$P$5:$P$154,"Out of Order")),"")</f>
        <v/>
      </c>
      <c r="H41" s="20">
        <f>IFERROR(IF($A41="","",I41/B41),"")</f>
        <v/>
      </c>
      <c r="I41" s="19">
        <f>IFERROR(IF($A41="","",C41+D41),"")</f>
        <v/>
      </c>
    </row>
    <row r="42">
      <c r="A42" s="28" t="inlineStr"/>
      <c r="B42" s="28">
        <f>IFERROR(IF($A42="","",COUNTIFS('Bed Inventory'!$D$5:$D$154,$A42,'Bed Inventory'!$L$5:$L$154,"Yes")),"")</f>
        <v/>
      </c>
      <c r="C42" s="28">
        <f>IFERROR(IF($A42="","",COUNTIFS('Bed Inventory'!$D$5:$D$154,$A42,'Bed Inventory'!$L$5:$L$154,"Yes",'Bed Inventory'!$P$5:$P$154,"Available")),"")</f>
        <v/>
      </c>
      <c r="D42" s="28">
        <f>IFERROR(IF($A42="","",COUNTIFS('Bed Inventory'!$D$5:$D$154,$A42,'Bed Inventory'!$L$5:$L$154,"Yes",'Bed Inventory'!$P$5:$P$154,"Occupied")),"")</f>
        <v/>
      </c>
      <c r="E42" s="28">
        <f>IFERROR(IF($A42="","",COUNTIFS('Bed Inventory'!$D$5:$D$154,$A42,'Bed Inventory'!$L$5:$L$154,"Yes",'Bed Inventory'!$P$5:$P$154,"Dirty")),"")</f>
        <v/>
      </c>
      <c r="F42" s="28">
        <f>IFERROR(IF($A42="","",COUNTIFS('Bed Inventory'!$D$5:$D$154,$A42,'Bed Inventory'!$L$5:$L$154,"Yes",'Bed Inventory'!$P$5:$P$154,"Held")),"")</f>
        <v/>
      </c>
      <c r="G42" s="28">
        <f>IFERROR(IF($A42="","",COUNTIFS('Bed Inventory'!$D$5:$D$154,$A42,'Bed Inventory'!$L$5:$L$154,"Yes",'Bed Inventory'!$P$5:$P$154,"Out of Order")),"")</f>
        <v/>
      </c>
      <c r="H42" s="29">
        <f>IFERROR(IF($A42="","",I42/B42),"")</f>
        <v/>
      </c>
      <c r="I42" s="28">
        <f>IFERROR(IF($A42="","",C42+D42),"")</f>
        <v/>
      </c>
    </row>
    <row r="43">
      <c r="A43" s="19" t="inlineStr"/>
      <c r="B43" s="19">
        <f>IFERROR(IF($A43="","",COUNTIFS('Bed Inventory'!$D$5:$D$154,$A43,'Bed Inventory'!$L$5:$L$154,"Yes")),"")</f>
        <v/>
      </c>
      <c r="C43" s="19">
        <f>IFERROR(IF($A43="","",COUNTIFS('Bed Inventory'!$D$5:$D$154,$A43,'Bed Inventory'!$L$5:$L$154,"Yes",'Bed Inventory'!$P$5:$P$154,"Available")),"")</f>
        <v/>
      </c>
      <c r="D43" s="19">
        <f>IFERROR(IF($A43="","",COUNTIFS('Bed Inventory'!$D$5:$D$154,$A43,'Bed Inventory'!$L$5:$L$154,"Yes",'Bed Inventory'!$P$5:$P$154,"Occupied")),"")</f>
        <v/>
      </c>
      <c r="E43" s="19">
        <f>IFERROR(IF($A43="","",COUNTIFS('Bed Inventory'!$D$5:$D$154,$A43,'Bed Inventory'!$L$5:$L$154,"Yes",'Bed Inventory'!$P$5:$P$154,"Dirty")),"")</f>
        <v/>
      </c>
      <c r="F43" s="19">
        <f>IFERROR(IF($A43="","",COUNTIFS('Bed Inventory'!$D$5:$D$154,$A43,'Bed Inventory'!$L$5:$L$154,"Yes",'Bed Inventory'!$P$5:$P$154,"Held")),"")</f>
        <v/>
      </c>
      <c r="G43" s="19">
        <f>IFERROR(IF($A43="","",COUNTIFS('Bed Inventory'!$D$5:$D$154,$A43,'Bed Inventory'!$L$5:$L$154,"Yes",'Bed Inventory'!$P$5:$P$154,"Out of Order")),"")</f>
        <v/>
      </c>
      <c r="H43" s="20">
        <f>IFERROR(IF($A43="","",I43/B43),"")</f>
        <v/>
      </c>
      <c r="I43" s="19">
        <f>IFERROR(IF($A43="","",C43+D43),"")</f>
        <v/>
      </c>
    </row>
    <row r="44">
      <c r="A44" s="28" t="inlineStr"/>
      <c r="B44" s="28">
        <f>IFERROR(IF($A44="","",COUNTIFS('Bed Inventory'!$D$5:$D$154,$A44,'Bed Inventory'!$L$5:$L$154,"Yes")),"")</f>
        <v/>
      </c>
      <c r="C44" s="28">
        <f>IFERROR(IF($A44="","",COUNTIFS('Bed Inventory'!$D$5:$D$154,$A44,'Bed Inventory'!$L$5:$L$154,"Yes",'Bed Inventory'!$P$5:$P$154,"Available")),"")</f>
        <v/>
      </c>
      <c r="D44" s="28">
        <f>IFERROR(IF($A44="","",COUNTIFS('Bed Inventory'!$D$5:$D$154,$A44,'Bed Inventory'!$L$5:$L$154,"Yes",'Bed Inventory'!$P$5:$P$154,"Occupied")),"")</f>
        <v/>
      </c>
      <c r="E44" s="28">
        <f>IFERROR(IF($A44="","",COUNTIFS('Bed Inventory'!$D$5:$D$154,$A44,'Bed Inventory'!$L$5:$L$154,"Yes",'Bed Inventory'!$P$5:$P$154,"Dirty")),"")</f>
        <v/>
      </c>
      <c r="F44" s="28">
        <f>IFERROR(IF($A44="","",COUNTIFS('Bed Inventory'!$D$5:$D$154,$A44,'Bed Inventory'!$L$5:$L$154,"Yes",'Bed Inventory'!$P$5:$P$154,"Held")),"")</f>
        <v/>
      </c>
      <c r="G44" s="28">
        <f>IFERROR(IF($A44="","",COUNTIFS('Bed Inventory'!$D$5:$D$154,$A44,'Bed Inventory'!$L$5:$L$154,"Yes",'Bed Inventory'!$P$5:$P$154,"Out of Order")),"")</f>
        <v/>
      </c>
      <c r="H44" s="29">
        <f>IFERROR(IF($A44="","",I44/B44),"")</f>
        <v/>
      </c>
      <c r="I44" s="28">
        <f>IFERROR(IF($A44="","",C44+D44),"")</f>
        <v/>
      </c>
    </row>
    <row r="45"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I45">
        <f>""</f>
        <v/>
      </c>
    </row>
    <row r="46"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  <c r="I46">
        <f>""</f>
        <v/>
      </c>
    </row>
    <row r="47"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I47">
        <f>""</f>
        <v/>
      </c>
    </row>
    <row r="48"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I48">
        <f>""</f>
        <v/>
      </c>
    </row>
    <row r="49"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I49">
        <f>""</f>
        <v/>
      </c>
    </row>
    <row r="50"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I50">
        <f>""</f>
        <v/>
      </c>
    </row>
    <row r="51"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I51">
        <f>""</f>
        <v/>
      </c>
    </row>
    <row r="52"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I52">
        <f>""</f>
        <v/>
      </c>
    </row>
    <row r="53"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I53">
        <f>""</f>
        <v/>
      </c>
    </row>
    <row r="54"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I54">
        <f>""</f>
        <v/>
      </c>
    </row>
    <row r="55"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I55">
        <f>""</f>
        <v/>
      </c>
    </row>
    <row r="56"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I56">
        <f>""</f>
        <v/>
      </c>
    </row>
    <row r="57"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I57">
        <f>""</f>
        <v/>
      </c>
    </row>
    <row r="58"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I58">
        <f>""</f>
        <v/>
      </c>
    </row>
    <row r="59"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I59">
        <f>""</f>
        <v/>
      </c>
    </row>
    <row r="60"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I60">
        <f>""</f>
        <v/>
      </c>
    </row>
    <row r="61"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I61">
        <f>""</f>
        <v/>
      </c>
    </row>
    <row r="62"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I62">
        <f>""</f>
        <v/>
      </c>
    </row>
    <row r="63"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I63">
        <f>""</f>
        <v/>
      </c>
    </row>
    <row r="64"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I64">
        <f>""</f>
        <v/>
      </c>
    </row>
    <row r="65"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I65">
        <f>""</f>
        <v/>
      </c>
    </row>
    <row r="66"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I66">
        <f>""</f>
        <v/>
      </c>
    </row>
    <row r="67"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I67">
        <f>""</f>
        <v/>
      </c>
    </row>
    <row r="68"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I68">
        <f>""</f>
        <v/>
      </c>
    </row>
    <row r="69"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I69">
        <f>""</f>
        <v/>
      </c>
    </row>
    <row r="70"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I70">
        <f>""</f>
        <v/>
      </c>
    </row>
    <row r="71"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I71">
        <f>""</f>
        <v/>
      </c>
    </row>
    <row r="72"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I72">
        <f>""</f>
        <v/>
      </c>
    </row>
    <row r="73"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I73">
        <f>""</f>
        <v/>
      </c>
    </row>
    <row r="74"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I74">
        <f>""</f>
        <v/>
      </c>
    </row>
    <row r="75"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I75">
        <f>""</f>
        <v/>
      </c>
    </row>
    <row r="76"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I76">
        <f>""</f>
        <v/>
      </c>
    </row>
    <row r="77"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I77">
        <f>""</f>
        <v/>
      </c>
    </row>
    <row r="78"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I78">
        <f>""</f>
        <v/>
      </c>
    </row>
    <row r="79"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I79">
        <f>""</f>
        <v/>
      </c>
    </row>
    <row r="80"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I80">
        <f>""</f>
        <v/>
      </c>
    </row>
    <row r="81"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I81">
        <f>""</f>
        <v/>
      </c>
    </row>
    <row r="82"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I82">
        <f>""</f>
        <v/>
      </c>
    </row>
    <row r="83"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I83">
        <f>""</f>
        <v/>
      </c>
    </row>
    <row r="84"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I84">
        <f>""</f>
        <v/>
      </c>
    </row>
    <row r="85"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I85">
        <f>""</f>
        <v/>
      </c>
    </row>
    <row r="86"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I86">
        <f>""</f>
        <v/>
      </c>
    </row>
    <row r="87"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I87">
        <f>""</f>
        <v/>
      </c>
    </row>
    <row r="88"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I88">
        <f>""</f>
        <v/>
      </c>
    </row>
    <row r="89"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I89">
        <f>""</f>
        <v/>
      </c>
    </row>
    <row r="90"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I90">
        <f>""</f>
        <v/>
      </c>
    </row>
    <row r="91"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I91">
        <f>""</f>
        <v/>
      </c>
    </row>
    <row r="92"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I92">
        <f>""</f>
        <v/>
      </c>
    </row>
    <row r="93"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I93">
        <f>""</f>
        <v/>
      </c>
    </row>
    <row r="94"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I94">
        <f>""</f>
        <v/>
      </c>
    </row>
    <row r="95"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I95">
        <f>""</f>
        <v/>
      </c>
    </row>
    <row r="96"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I96">
        <f>""</f>
        <v/>
      </c>
    </row>
    <row r="97"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I97">
        <f>""</f>
        <v/>
      </c>
    </row>
    <row r="98"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I98">
        <f>""</f>
        <v/>
      </c>
    </row>
    <row r="99"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I99">
        <f>""</f>
        <v/>
      </c>
    </row>
    <row r="100"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I100">
        <f>""</f>
        <v/>
      </c>
    </row>
    <row r="101"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I101">
        <f>""</f>
        <v/>
      </c>
    </row>
  </sheetData>
  <mergeCells count="6">
    <mergeCell ref="A28:I28"/>
    <mergeCell ref="A2:R2"/>
    <mergeCell ref="A1:R1"/>
    <mergeCell ref="D3:I3"/>
    <mergeCell ref="A4:C4"/>
    <mergeCell ref="A17:H17"/>
  </mergeCells>
  <conditionalFormatting sqref="B18">
    <cfRule type="expression" priority="1" dxfId="0">
      <formula>B18="Below target"</formula>
    </cfRule>
  </conditionalFormatting>
  <conditionalFormatting sqref="B19">
    <cfRule type="expression" priority="2" dxfId="1">
      <formula>B19="Review required"</formula>
    </cfRule>
  </conditionalFormatting>
  <conditionalFormatting sqref="B20:B21">
    <cfRule type="expression" priority="3" dxfId="0">
      <formula>B20&gt;0</formula>
    </cfRule>
  </conditionalFormatting>
  <dataValidations count="5">
    <dataValidation sqref="B5" showDropDown="0" showInputMessage="0" showErrorMessage="1" allowBlank="0" errorTitle="Invalid entry" error="Enter a value that meets the operating assumption requirements." type="decimal" operator="between">
      <formula1>0</formula1>
      <formula2>1</formula2>
    </dataValidation>
    <dataValidation sqref="B6" showDropDown="0" showInputMessage="0" showErrorMessage="1" allowBlank="0" errorTitle="Invalid entry" error="Enter a value that meets the operating assumption requirements." type="whole" operator="between">
      <formula1>0</formula1>
      <formula2>30</formula2>
    </dataValidation>
    <dataValidation sqref="B7" showDropDown="0" showInputMessage="0" showErrorMessage="1" allowBlank="0" errorTitle="Invalid entry" error="Enter a value that meets the operating assumption requirements." type="whole" operator="between">
      <formula1>1</formula1>
      <formula2>365</formula2>
    </dataValidation>
    <dataValidation sqref="B8" showDropDown="0" showInputMessage="0" showErrorMessage="1" allowBlank="0" errorTitle="Invalid entry" error="Enter a value that meets the operating assumption requirements." type="whole" operator="between">
      <formula1>0</formula1>
      <formula2>100</formula2>
    </dataValidation>
    <dataValidation sqref="B9" showDropDown="0" showInputMessage="0" showErrorMessage="1" allowBlank="0" errorTitle="Invalid entry" error="Enter a value that meets the operating assumption requirements." type="decimal" operator="greaterThanOrEqual">
      <formula1>0</formula1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47D64"/>
    <outlinePr summaryBelow="1" summaryRight="1"/>
    <pageSetUpPr/>
  </sheetPr>
  <dimension ref="A1:Y154"/>
  <sheetViews>
    <sheetView zoomScale="70" zoomScaleNormal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8" customWidth="1" min="3" max="3"/>
    <col width="10" customWidth="1" min="4" max="4"/>
    <col width="13" customWidth="1" min="5" max="5"/>
    <col width="15" customWidth="1" min="6" max="6"/>
    <col width="22" customWidth="1" min="7" max="7"/>
    <col width="12" customWidth="1" min="8" max="8"/>
    <col width="14" customWidth="1" min="9" max="9"/>
    <col width="13" customWidth="1" min="10" max="10"/>
    <col width="13" customWidth="1" min="11" max="11"/>
    <col width="10" customWidth="1" min="12" max="12"/>
    <col width="17" customWidth="1" min="13" max="13"/>
    <col width="19" customWidth="1" min="14" max="14"/>
    <col width="14" customWidth="1" min="15" max="15"/>
    <col width="18" customWidth="1" min="16" max="16"/>
    <col width="17" customWidth="1" min="17" max="17"/>
    <col width="20" customWidth="1" min="18" max="18"/>
    <col width="11" customWidth="1" min="19" max="19"/>
    <col width="18" customWidth="1" min="20" max="20"/>
    <col width="18" customWidth="1" min="21" max="21"/>
    <col width="17" customWidth="1" min="22" max="22"/>
    <col width="17" customWidth="1" min="23" max="23"/>
    <col width="42" customWidth="1" min="24" max="24"/>
    <col hidden="1" width="13" customWidth="1" min="25" max="25"/>
  </cols>
  <sheetData>
    <row r="1">
      <c r="A1" s="1" t="inlineStr">
        <is>
          <t>Bed Inventory</t>
        </is>
      </c>
    </row>
    <row r="2">
      <c r="A2" s="30" t="inlineStr">
        <is>
          <t>Rows with Duplicate Bed IDs</t>
        </is>
      </c>
      <c r="B2" s="31">
        <f>IFERROR(SUM($Y$5:$Y$154),0)</f>
        <v/>
      </c>
      <c r="D2" s="30" t="inlineStr">
        <is>
          <t>Active Beds Without a Status Log</t>
        </is>
      </c>
      <c r="E2" s="31">
        <f>IFERROR(COUNTIFS($L$5:$L$154,"Yes",$P$5:$P$154,"No Log"),0)</f>
        <v/>
      </c>
      <c r="G2" s="30" t="inlineStr">
        <is>
          <t>Active Beds Missing Inspection Dates</t>
        </is>
      </c>
      <c r="H2" s="31">
        <f>IFERROR(COUNTIFS($L$5:$L$154,"Yes",$T$5:$T$154,""),0)</f>
        <v/>
      </c>
    </row>
    <row r="3">
      <c r="A3" s="5" t="inlineStr">
        <is>
          <t>Enter bed details in yellow cells. Blue cells are calculated from the Status Log and Dashboard assumptions.</t>
        </is>
      </c>
    </row>
    <row r="4">
      <c r="A4" s="17" t="inlineStr">
        <is>
          <t>Bed ID</t>
        </is>
      </c>
      <c r="B4" s="17" t="inlineStr">
        <is>
          <t>Property Area</t>
        </is>
      </c>
      <c r="C4" s="17" t="inlineStr">
        <is>
          <t>Floor</t>
        </is>
      </c>
      <c r="D4" s="17" t="inlineStr">
        <is>
          <t>Room</t>
        </is>
      </c>
      <c r="E4" s="17" t="inlineStr">
        <is>
          <t>Bed Label</t>
        </is>
      </c>
      <c r="F4" s="17" t="inlineStr">
        <is>
          <t>Bed Position</t>
        </is>
      </c>
      <c r="G4" s="17" t="inlineStr">
        <is>
          <t>Room Type</t>
        </is>
      </c>
      <c r="H4" s="17" t="inlineStr">
        <is>
          <t>Bed Size</t>
        </is>
      </c>
      <c r="I4" s="17" t="inlineStr">
        <is>
          <t>Locker Number</t>
        </is>
      </c>
      <c r="J4" s="17" t="inlineStr">
        <is>
          <t>Reading Light</t>
        </is>
      </c>
      <c r="K4" s="17" t="inlineStr">
        <is>
          <t>Power Outlet</t>
        </is>
      </c>
      <c r="L4" s="17" t="inlineStr">
        <is>
          <t>Active</t>
        </is>
      </c>
      <c r="M4" s="17" t="inlineStr">
        <is>
          <t>Base Nightly Rate</t>
        </is>
      </c>
      <c r="N4" s="17" t="inlineStr">
        <is>
          <t>Effective Nightly Rate</t>
        </is>
      </c>
      <c r="O4" s="17" t="inlineStr">
        <is>
          <t>Latest Log ID</t>
        </is>
      </c>
      <c r="P4" s="17" t="inlineStr">
        <is>
          <t>Current Status</t>
        </is>
      </c>
      <c r="Q4" s="17" t="inlineStr">
        <is>
          <t>Latest Status Date</t>
        </is>
      </c>
      <c r="R4" s="17" t="inlineStr">
        <is>
          <t>Days in Current Status</t>
        </is>
      </c>
      <c r="S4" s="17" t="inlineStr">
        <is>
          <t>Sellable</t>
        </is>
      </c>
      <c r="T4" s="17" t="inlineStr">
        <is>
          <t>Last Inspection Date</t>
        </is>
      </c>
      <c r="U4" s="17" t="inlineStr">
        <is>
          <t>Next Inspection Date</t>
        </is>
      </c>
      <c r="V4" s="17" t="inlineStr">
        <is>
          <t>Inspection Status</t>
        </is>
      </c>
      <c r="W4" s="17" t="inlineStr">
        <is>
          <t>Condition</t>
        </is>
      </c>
      <c r="X4" s="17" t="inlineStr">
        <is>
          <t>Notes</t>
        </is>
      </c>
      <c r="Y4" s="17" t="inlineStr">
        <is>
          <t>Duplicate Bed ID</t>
        </is>
      </c>
    </row>
    <row r="5">
      <c r="A5" s="32" t="inlineStr">
        <is>
          <t>RM101-L1</t>
        </is>
      </c>
      <c r="B5" s="32" t="inlineStr">
        <is>
          <t>Main Building</t>
        </is>
      </c>
      <c r="C5" s="32" t="n">
        <v>1</v>
      </c>
      <c r="D5" s="32" t="inlineStr">
        <is>
          <t>101</t>
        </is>
      </c>
      <c r="E5" s="32" t="inlineStr">
        <is>
          <t>Lower 1</t>
        </is>
      </c>
      <c r="F5" s="32" t="inlineStr">
        <is>
          <t>Lower Bunk</t>
        </is>
      </c>
      <c r="G5" s="32" t="inlineStr">
        <is>
          <t>4-Bed Mixed Dorm</t>
        </is>
      </c>
      <c r="H5" s="32" t="inlineStr">
        <is>
          <t>Twin XL</t>
        </is>
      </c>
      <c r="I5" s="32" t="inlineStr">
        <is>
          <t>101-A</t>
        </is>
      </c>
      <c r="J5" s="32" t="inlineStr">
        <is>
          <t>Yes</t>
        </is>
      </c>
      <c r="K5" s="32" t="inlineStr">
        <is>
          <t>Yes</t>
        </is>
      </c>
      <c r="L5" s="32" t="inlineStr">
        <is>
          <t>Yes</t>
        </is>
      </c>
      <c r="M5" s="11" t="n">
        <v>44</v>
      </c>
      <c r="N5" s="33">
        <f>IFERROR(IF($A5="","",IF($M5="",Dashboard!$B$9,$M5)),"")</f>
        <v/>
      </c>
      <c r="O5" s="34">
        <f>IFERROR(IF($A5="","",MAXIFS('Status Log'!$A$5:$A$304,'Status Log'!$D$5:$D$304,$A5)),"")</f>
        <v/>
      </c>
      <c r="P5" s="34">
        <f>IFERROR(IF($A5="","",IF($O5=0,"No Log",VLOOKUP($O5,'Status Log'!$A$5:$F$304,6,FALSE))),"No Log")</f>
        <v/>
      </c>
      <c r="Q5" s="35">
        <f>IFERROR(IF(OR($A5="",$O5=0),"",VLOOKUP($O5,'Status Log'!$A$5:$B$304,2,FALSE)),"")</f>
        <v/>
      </c>
      <c r="R5" s="36">
        <f>IFERROR(IF(OR($A5="",$Q5=""),"",MAX(0,TODAY()-$Q5)),"")</f>
        <v/>
      </c>
      <c r="S5" s="34">
        <f>IFERROR(IF($A5="","",IF(AND($L5="Yes",OR($P5="Available",$P5="Occupied")),"Yes","No")),"")</f>
        <v/>
      </c>
      <c r="T5" s="37" t="n">
        <v>46030</v>
      </c>
      <c r="U5" s="35">
        <f>IFERROR(IF(OR($A5="",$T5=""),"",$T5+Dashboard!$B$7),"")</f>
        <v/>
      </c>
      <c r="V5" s="34">
        <f>IFERROR(IF($A5="","",IF($T5="","Missing Date",IF($U5&lt;TODAY(),"Overdue","Current"))),"")</f>
        <v/>
      </c>
      <c r="W5" s="32" t="inlineStr">
        <is>
          <t>Good</t>
        </is>
      </c>
      <c r="X5" s="38" t="inlineStr">
        <is>
          <t>Frame and ladder checked</t>
        </is>
      </c>
      <c r="Y5" s="34">
        <f>IFERROR(IF($A5="",0,IF(COUNTIF($A$5:$A$154,$A5)&gt;1,1,0)),0)</f>
        <v/>
      </c>
    </row>
    <row r="6">
      <c r="A6" s="32" t="inlineStr">
        <is>
          <t>RM101-U1</t>
        </is>
      </c>
      <c r="B6" s="32" t="inlineStr">
        <is>
          <t>Main Building</t>
        </is>
      </c>
      <c r="C6" s="32" t="n">
        <v>1</v>
      </c>
      <c r="D6" s="32" t="inlineStr">
        <is>
          <t>101</t>
        </is>
      </c>
      <c r="E6" s="32" t="inlineStr">
        <is>
          <t>Upper 1</t>
        </is>
      </c>
      <c r="F6" s="32" t="inlineStr">
        <is>
          <t>Upper Bunk</t>
        </is>
      </c>
      <c r="G6" s="32" t="inlineStr">
        <is>
          <t>4-Bed Mixed Dorm</t>
        </is>
      </c>
      <c r="H6" s="32" t="inlineStr">
        <is>
          <t>Twin XL</t>
        </is>
      </c>
      <c r="I6" s="32" t="inlineStr">
        <is>
          <t>101-B</t>
        </is>
      </c>
      <c r="J6" s="32" t="inlineStr">
        <is>
          <t>Yes</t>
        </is>
      </c>
      <c r="K6" s="32" t="inlineStr">
        <is>
          <t>Yes</t>
        </is>
      </c>
      <c r="L6" s="32" t="inlineStr">
        <is>
          <t>Yes</t>
        </is>
      </c>
      <c r="M6" s="11" t="n">
        <v>42</v>
      </c>
      <c r="N6" s="33">
        <f>IFERROR(IF($A6="","",IF($M6="",Dashboard!$B$9,$M6)),"")</f>
        <v/>
      </c>
      <c r="O6" s="34">
        <f>IFERROR(IF($A6="","",MAXIFS('Status Log'!$A$5:$A$304,'Status Log'!$D$5:$D$304,$A6)),"")</f>
        <v/>
      </c>
      <c r="P6" s="34">
        <f>IFERROR(IF($A6="","",IF($O6=0,"No Log",VLOOKUP($O6,'Status Log'!$A$5:$F$304,6,FALSE))),"No Log")</f>
        <v/>
      </c>
      <c r="Q6" s="35">
        <f>IFERROR(IF(OR($A6="",$O6=0),"",VLOOKUP($O6,'Status Log'!$A$5:$B$304,2,FALSE)),"")</f>
        <v/>
      </c>
      <c r="R6" s="36">
        <f>IFERROR(IF(OR($A6="",$Q6=""),"",MAX(0,TODAY()-$Q6)),"")</f>
        <v/>
      </c>
      <c r="S6" s="34">
        <f>IFERROR(IF($A6="","",IF(AND($L6="Yes",OR($P6="Available",$P6="Occupied")),"Yes","No")),"")</f>
        <v/>
      </c>
      <c r="T6" s="37" t="n">
        <v>46030</v>
      </c>
      <c r="U6" s="35">
        <f>IFERROR(IF(OR($A6="",$T6=""),"",$T6+Dashboard!$B$7),"")</f>
        <v/>
      </c>
      <c r="V6" s="34">
        <f>IFERROR(IF($A6="","",IF($T6="","Missing Date",IF($U6&lt;TODAY(),"Overdue","Current"))),"")</f>
        <v/>
      </c>
      <c r="W6" s="32" t="inlineStr">
        <is>
          <t>Good</t>
        </is>
      </c>
      <c r="X6" s="38" t="inlineStr">
        <is>
          <t>Privacy curtain operating normally</t>
        </is>
      </c>
      <c r="Y6" s="34">
        <f>IFERROR(IF($A6="",0,IF(COUNTIF($A$5:$A$154,$A6)&gt;1,1,0)),0)</f>
        <v/>
      </c>
    </row>
    <row r="7">
      <c r="A7" s="32" t="inlineStr">
        <is>
          <t>RM101-L2</t>
        </is>
      </c>
      <c r="B7" s="32" t="inlineStr">
        <is>
          <t>Main Building</t>
        </is>
      </c>
      <c r="C7" s="32" t="n">
        <v>1</v>
      </c>
      <c r="D7" s="32" t="inlineStr">
        <is>
          <t>101</t>
        </is>
      </c>
      <c r="E7" s="32" t="inlineStr">
        <is>
          <t>Lower 2</t>
        </is>
      </c>
      <c r="F7" s="32" t="inlineStr">
        <is>
          <t>Lower Bunk</t>
        </is>
      </c>
      <c r="G7" s="32" t="inlineStr">
        <is>
          <t>4-Bed Mixed Dorm</t>
        </is>
      </c>
      <c r="H7" s="32" t="inlineStr">
        <is>
          <t>Twin XL</t>
        </is>
      </c>
      <c r="I7" s="32" t="inlineStr">
        <is>
          <t>101-C</t>
        </is>
      </c>
      <c r="J7" s="32" t="inlineStr">
        <is>
          <t>Yes</t>
        </is>
      </c>
      <c r="K7" s="32" t="inlineStr">
        <is>
          <t>Yes</t>
        </is>
      </c>
      <c r="L7" s="32" t="inlineStr">
        <is>
          <t>Yes</t>
        </is>
      </c>
      <c r="M7" s="11" t="n">
        <v>44</v>
      </c>
      <c r="N7" s="33">
        <f>IFERROR(IF($A7="","",IF($M7="",Dashboard!$B$9,$M7)),"")</f>
        <v/>
      </c>
      <c r="O7" s="34">
        <f>IFERROR(IF($A7="","",MAXIFS('Status Log'!$A$5:$A$304,'Status Log'!$D$5:$D$304,$A7)),"")</f>
        <v/>
      </c>
      <c r="P7" s="34">
        <f>IFERROR(IF($A7="","",IF($O7=0,"No Log",VLOOKUP($O7,'Status Log'!$A$5:$F$304,6,FALSE))),"No Log")</f>
        <v/>
      </c>
      <c r="Q7" s="35">
        <f>IFERROR(IF(OR($A7="",$O7=0),"",VLOOKUP($O7,'Status Log'!$A$5:$B$304,2,FALSE)),"")</f>
        <v/>
      </c>
      <c r="R7" s="36">
        <f>IFERROR(IF(OR($A7="",$Q7=""),"",MAX(0,TODAY()-$Q7)),"")</f>
        <v/>
      </c>
      <c r="S7" s="34">
        <f>IFERROR(IF($A7="","",IF(AND($L7="Yes",OR($P7="Available",$P7="Occupied")),"Yes","No")),"")</f>
        <v/>
      </c>
      <c r="T7" s="37" t="n">
        <v>46030</v>
      </c>
      <c r="U7" s="35">
        <f>IFERROR(IF(OR($A7="",$T7=""),"",$T7+Dashboard!$B$7),"")</f>
        <v/>
      </c>
      <c r="V7" s="34">
        <f>IFERROR(IF($A7="","",IF($T7="","Missing Date",IF($U7&lt;TODAY(),"Overdue","Current"))),"")</f>
        <v/>
      </c>
      <c r="W7" s="32" t="inlineStr">
        <is>
          <t>Monitor</t>
        </is>
      </c>
      <c r="X7" s="38" t="inlineStr">
        <is>
          <t>Outlet cover scheduled for review</t>
        </is>
      </c>
      <c r="Y7" s="34">
        <f>IFERROR(IF($A7="",0,IF(COUNTIF($A$5:$A$154,$A7)&gt;1,1,0)),0)</f>
        <v/>
      </c>
    </row>
    <row r="8">
      <c r="A8" s="32" t="inlineStr">
        <is>
          <t>RM101-U2</t>
        </is>
      </c>
      <c r="B8" s="32" t="inlineStr">
        <is>
          <t>Main Building</t>
        </is>
      </c>
      <c r="C8" s="32" t="n">
        <v>1</v>
      </c>
      <c r="D8" s="32" t="inlineStr">
        <is>
          <t>101</t>
        </is>
      </c>
      <c r="E8" s="32" t="inlineStr">
        <is>
          <t>Upper 2</t>
        </is>
      </c>
      <c r="F8" s="32" t="inlineStr">
        <is>
          <t>Upper Bunk</t>
        </is>
      </c>
      <c r="G8" s="32" t="inlineStr">
        <is>
          <t>4-Bed Mixed Dorm</t>
        </is>
      </c>
      <c r="H8" s="32" t="inlineStr">
        <is>
          <t>Twin XL</t>
        </is>
      </c>
      <c r="I8" s="32" t="inlineStr">
        <is>
          <t>101-D</t>
        </is>
      </c>
      <c r="J8" s="32" t="inlineStr">
        <is>
          <t>Yes</t>
        </is>
      </c>
      <c r="K8" s="32" t="inlineStr">
        <is>
          <t>Yes</t>
        </is>
      </c>
      <c r="L8" s="32" t="inlineStr">
        <is>
          <t>Yes</t>
        </is>
      </c>
      <c r="M8" s="11" t="n">
        <v>42</v>
      </c>
      <c r="N8" s="33">
        <f>IFERROR(IF($A8="","",IF($M8="",Dashboard!$B$9,$M8)),"")</f>
        <v/>
      </c>
      <c r="O8" s="34">
        <f>IFERROR(IF($A8="","",MAXIFS('Status Log'!$A$5:$A$304,'Status Log'!$D$5:$D$304,$A8)),"")</f>
        <v/>
      </c>
      <c r="P8" s="34">
        <f>IFERROR(IF($A8="","",IF($O8=0,"No Log",VLOOKUP($O8,'Status Log'!$A$5:$F$304,6,FALSE))),"No Log")</f>
        <v/>
      </c>
      <c r="Q8" s="35">
        <f>IFERROR(IF(OR($A8="",$O8=0),"",VLOOKUP($O8,'Status Log'!$A$5:$B$304,2,FALSE)),"")</f>
        <v/>
      </c>
      <c r="R8" s="36">
        <f>IFERROR(IF(OR($A8="",$Q8=""),"",MAX(0,TODAY()-$Q8)),"")</f>
        <v/>
      </c>
      <c r="S8" s="34">
        <f>IFERROR(IF($A8="","",IF(AND($L8="Yes",OR($P8="Available",$P8="Occupied")),"Yes","No")),"")</f>
        <v/>
      </c>
      <c r="T8" s="37" t="n">
        <v>46030</v>
      </c>
      <c r="U8" s="35">
        <f>IFERROR(IF(OR($A8="",$T8=""),"",$T8+Dashboard!$B$7),"")</f>
        <v/>
      </c>
      <c r="V8" s="34">
        <f>IFERROR(IF($A8="","",IF($T8="","Missing Date",IF($U8&lt;TODAY(),"Overdue","Current"))),"")</f>
        <v/>
      </c>
      <c r="W8" s="32" t="inlineStr">
        <is>
          <t>Good</t>
        </is>
      </c>
      <c r="X8" s="38" t="inlineStr">
        <is>
          <t>No current issues</t>
        </is>
      </c>
      <c r="Y8" s="34">
        <f>IFERROR(IF($A8="",0,IF(COUNTIF($A$5:$A$154,$A8)&gt;1,1,0)),0)</f>
        <v/>
      </c>
    </row>
    <row r="9">
      <c r="A9" s="32" t="inlineStr">
        <is>
          <t>RM102-L1</t>
        </is>
      </c>
      <c r="B9" s="32" t="inlineStr">
        <is>
          <t>Main Building</t>
        </is>
      </c>
      <c r="C9" s="32" t="n">
        <v>1</v>
      </c>
      <c r="D9" s="32" t="inlineStr">
        <is>
          <t>102</t>
        </is>
      </c>
      <c r="E9" s="32" t="inlineStr">
        <is>
          <t>Lower 1</t>
        </is>
      </c>
      <c r="F9" s="32" t="inlineStr">
        <is>
          <t>Lower Bunk</t>
        </is>
      </c>
      <c r="G9" s="32" t="inlineStr">
        <is>
          <t>6-Bed Mixed Dorm</t>
        </is>
      </c>
      <c r="H9" s="32" t="inlineStr">
        <is>
          <t>Twin</t>
        </is>
      </c>
      <c r="I9" s="32" t="inlineStr">
        <is>
          <t>102-A</t>
        </is>
      </c>
      <c r="J9" s="32" t="inlineStr">
        <is>
          <t>Yes</t>
        </is>
      </c>
      <c r="K9" s="32" t="inlineStr">
        <is>
          <t>Yes</t>
        </is>
      </c>
      <c r="L9" s="32" t="inlineStr">
        <is>
          <t>Yes</t>
        </is>
      </c>
      <c r="M9" s="11" t="n">
        <v>39</v>
      </c>
      <c r="N9" s="33">
        <f>IFERROR(IF($A9="","",IF($M9="",Dashboard!$B$9,$M9)),"")</f>
        <v/>
      </c>
      <c r="O9" s="34">
        <f>IFERROR(IF($A9="","",MAXIFS('Status Log'!$A$5:$A$304,'Status Log'!$D$5:$D$304,$A9)),"")</f>
        <v/>
      </c>
      <c r="P9" s="34">
        <f>IFERROR(IF($A9="","",IF($O9=0,"No Log",VLOOKUP($O9,'Status Log'!$A$5:$F$304,6,FALSE))),"No Log")</f>
        <v/>
      </c>
      <c r="Q9" s="35">
        <f>IFERROR(IF(OR($A9="",$O9=0),"",VLOOKUP($O9,'Status Log'!$A$5:$B$304,2,FALSE)),"")</f>
        <v/>
      </c>
      <c r="R9" s="36">
        <f>IFERROR(IF(OR($A9="",$Q9=""),"",MAX(0,TODAY()-$Q9)),"")</f>
        <v/>
      </c>
      <c r="S9" s="34">
        <f>IFERROR(IF($A9="","",IF(AND($L9="Yes",OR($P9="Available",$P9="Occupied")),"Yes","No")),"")</f>
        <v/>
      </c>
      <c r="T9" s="37" t="n">
        <v>46058</v>
      </c>
      <c r="U9" s="35">
        <f>IFERROR(IF(OR($A9="",$T9=""),"",$T9+Dashboard!$B$7),"")</f>
        <v/>
      </c>
      <c r="V9" s="34">
        <f>IFERROR(IF($A9="","",IF($T9="","Missing Date",IF($U9&lt;TODAY(),"Overdue","Current"))),"")</f>
        <v/>
      </c>
      <c r="W9" s="32" t="inlineStr">
        <is>
          <t>Good</t>
        </is>
      </c>
      <c r="X9" s="38" t="inlineStr">
        <is>
          <t>No current issues</t>
        </is>
      </c>
      <c r="Y9" s="34">
        <f>IFERROR(IF($A9="",0,IF(COUNTIF($A$5:$A$154,$A9)&gt;1,1,0)),0)</f>
        <v/>
      </c>
    </row>
    <row r="10">
      <c r="A10" s="32" t="inlineStr">
        <is>
          <t>RM102-U1</t>
        </is>
      </c>
      <c r="B10" s="32" t="inlineStr">
        <is>
          <t>Main Building</t>
        </is>
      </c>
      <c r="C10" s="32" t="n">
        <v>1</v>
      </c>
      <c r="D10" s="32" t="inlineStr">
        <is>
          <t>102</t>
        </is>
      </c>
      <c r="E10" s="32" t="inlineStr">
        <is>
          <t>Upper 1</t>
        </is>
      </c>
      <c r="F10" s="32" t="inlineStr">
        <is>
          <t>Upper Bunk</t>
        </is>
      </c>
      <c r="G10" s="32" t="inlineStr">
        <is>
          <t>6-Bed Mixed Dorm</t>
        </is>
      </c>
      <c r="H10" s="32" t="inlineStr">
        <is>
          <t>Twin</t>
        </is>
      </c>
      <c r="I10" s="32" t="inlineStr">
        <is>
          <t>102-B</t>
        </is>
      </c>
      <c r="J10" s="32" t="inlineStr">
        <is>
          <t>Yes</t>
        </is>
      </c>
      <c r="K10" s="32" t="inlineStr">
        <is>
          <t>Yes</t>
        </is>
      </c>
      <c r="L10" s="32" t="inlineStr">
        <is>
          <t>Yes</t>
        </is>
      </c>
      <c r="M10" s="11" t="n">
        <v>37</v>
      </c>
      <c r="N10" s="33">
        <f>IFERROR(IF($A10="","",IF($M10="",Dashboard!$B$9,$M10)),"")</f>
        <v/>
      </c>
      <c r="O10" s="34">
        <f>IFERROR(IF($A10="","",MAXIFS('Status Log'!$A$5:$A$304,'Status Log'!$D$5:$D$304,$A10)),"")</f>
        <v/>
      </c>
      <c r="P10" s="34">
        <f>IFERROR(IF($A10="","",IF($O10=0,"No Log",VLOOKUP($O10,'Status Log'!$A$5:$F$304,6,FALSE))),"No Log")</f>
        <v/>
      </c>
      <c r="Q10" s="35">
        <f>IFERROR(IF(OR($A10="",$O10=0),"",VLOOKUP($O10,'Status Log'!$A$5:$B$304,2,FALSE)),"")</f>
        <v/>
      </c>
      <c r="R10" s="36">
        <f>IFERROR(IF(OR($A10="",$Q10=""),"",MAX(0,TODAY()-$Q10)),"")</f>
        <v/>
      </c>
      <c r="S10" s="34">
        <f>IFERROR(IF($A10="","",IF(AND($L10="Yes",OR($P10="Available",$P10="Occupied")),"Yes","No")),"")</f>
        <v/>
      </c>
      <c r="T10" s="37" t="n">
        <v>46058</v>
      </c>
      <c r="U10" s="35">
        <f>IFERROR(IF(OR($A10="",$T10=""),"",$T10+Dashboard!$B$7),"")</f>
        <v/>
      </c>
      <c r="V10" s="34">
        <f>IFERROR(IF($A10="","",IF($T10="","Missing Date",IF($U10&lt;TODAY(),"Overdue","Current"))),"")</f>
        <v/>
      </c>
      <c r="W10" s="32" t="inlineStr">
        <is>
          <t>Repair Needed</t>
        </is>
      </c>
      <c r="X10" s="38" t="inlineStr">
        <is>
          <t>Reading light not working</t>
        </is>
      </c>
      <c r="Y10" s="34">
        <f>IFERROR(IF($A10="",0,IF(COUNTIF($A$5:$A$154,$A10)&gt;1,1,0)),0)</f>
        <v/>
      </c>
    </row>
    <row r="11">
      <c r="A11" s="32" t="inlineStr">
        <is>
          <t>RM102-L2</t>
        </is>
      </c>
      <c r="B11" s="32" t="inlineStr">
        <is>
          <t>Main Building</t>
        </is>
      </c>
      <c r="C11" s="32" t="n">
        <v>1</v>
      </c>
      <c r="D11" s="32" t="inlineStr">
        <is>
          <t>102</t>
        </is>
      </c>
      <c r="E11" s="32" t="inlineStr">
        <is>
          <t>Lower 2</t>
        </is>
      </c>
      <c r="F11" s="32" t="inlineStr">
        <is>
          <t>Lower Bunk</t>
        </is>
      </c>
      <c r="G11" s="32" t="inlineStr">
        <is>
          <t>6-Bed Mixed Dorm</t>
        </is>
      </c>
      <c r="H11" s="32" t="inlineStr">
        <is>
          <t>Twin</t>
        </is>
      </c>
      <c r="I11" s="32" t="inlineStr">
        <is>
          <t>102-C</t>
        </is>
      </c>
      <c r="J11" s="32" t="inlineStr">
        <is>
          <t>Yes</t>
        </is>
      </c>
      <c r="K11" s="32" t="inlineStr">
        <is>
          <t>Yes</t>
        </is>
      </c>
      <c r="L11" s="32" t="inlineStr">
        <is>
          <t>Yes</t>
        </is>
      </c>
      <c r="M11" s="11" t="n">
        <v>39</v>
      </c>
      <c r="N11" s="33">
        <f>IFERROR(IF($A11="","",IF($M11="",Dashboard!$B$9,$M11)),"")</f>
        <v/>
      </c>
      <c r="O11" s="34">
        <f>IFERROR(IF($A11="","",MAXIFS('Status Log'!$A$5:$A$304,'Status Log'!$D$5:$D$304,$A11)),"")</f>
        <v/>
      </c>
      <c r="P11" s="34">
        <f>IFERROR(IF($A11="","",IF($O11=0,"No Log",VLOOKUP($O11,'Status Log'!$A$5:$F$304,6,FALSE))),"No Log")</f>
        <v/>
      </c>
      <c r="Q11" s="35">
        <f>IFERROR(IF(OR($A11="",$O11=0),"",VLOOKUP($O11,'Status Log'!$A$5:$B$304,2,FALSE)),"")</f>
        <v/>
      </c>
      <c r="R11" s="36">
        <f>IFERROR(IF(OR($A11="",$Q11=""),"",MAX(0,TODAY()-$Q11)),"")</f>
        <v/>
      </c>
      <c r="S11" s="34">
        <f>IFERROR(IF($A11="","",IF(AND($L11="Yes",OR($P11="Available",$P11="Occupied")),"Yes","No")),"")</f>
        <v/>
      </c>
      <c r="T11" s="37" t="n">
        <v>46058</v>
      </c>
      <c r="U11" s="35">
        <f>IFERROR(IF(OR($A11="",$T11=""),"",$T11+Dashboard!$B$7),"")</f>
        <v/>
      </c>
      <c r="V11" s="34">
        <f>IFERROR(IF($A11="","",IF($T11="","Missing Date",IF($U11&lt;TODAY(),"Overdue","Current"))),"")</f>
        <v/>
      </c>
      <c r="W11" s="32" t="inlineStr">
        <is>
          <t>Good</t>
        </is>
      </c>
      <c r="X11" s="38" t="inlineStr">
        <is>
          <t>No current issues</t>
        </is>
      </c>
      <c r="Y11" s="34">
        <f>IFERROR(IF($A11="",0,IF(COUNTIF($A$5:$A$154,$A11)&gt;1,1,0)),0)</f>
        <v/>
      </c>
    </row>
    <row r="12">
      <c r="A12" s="32" t="inlineStr">
        <is>
          <t>RM201-L1</t>
        </is>
      </c>
      <c r="B12" s="32" t="inlineStr">
        <is>
          <t>Garden Wing</t>
        </is>
      </c>
      <c r="C12" s="32" t="n">
        <v>2</v>
      </c>
      <c r="D12" s="32" t="inlineStr">
        <is>
          <t>201</t>
        </is>
      </c>
      <c r="E12" s="32" t="inlineStr">
        <is>
          <t>Lower 1</t>
        </is>
      </c>
      <c r="F12" s="32" t="inlineStr">
        <is>
          <t>Lower Bunk</t>
        </is>
      </c>
      <c r="G12" s="32" t="inlineStr">
        <is>
          <t>4-Bed Women's Dorm</t>
        </is>
      </c>
      <c r="H12" s="32" t="inlineStr">
        <is>
          <t>Twin XL</t>
        </is>
      </c>
      <c r="I12" s="32" t="inlineStr">
        <is>
          <t>201-A</t>
        </is>
      </c>
      <c r="J12" s="32" t="inlineStr">
        <is>
          <t>Yes</t>
        </is>
      </c>
      <c r="K12" s="32" t="inlineStr">
        <is>
          <t>Yes</t>
        </is>
      </c>
      <c r="L12" s="32" t="inlineStr">
        <is>
          <t>Yes</t>
        </is>
      </c>
      <c r="M12" s="11" t="n">
        <v>48</v>
      </c>
      <c r="N12" s="33">
        <f>IFERROR(IF($A12="","",IF($M12="",Dashboard!$B$9,$M12)),"")</f>
        <v/>
      </c>
      <c r="O12" s="34">
        <f>IFERROR(IF($A12="","",MAXIFS('Status Log'!$A$5:$A$304,'Status Log'!$D$5:$D$304,$A12)),"")</f>
        <v/>
      </c>
      <c r="P12" s="34">
        <f>IFERROR(IF($A12="","",IF($O12=0,"No Log",VLOOKUP($O12,'Status Log'!$A$5:$F$304,6,FALSE))),"No Log")</f>
        <v/>
      </c>
      <c r="Q12" s="35">
        <f>IFERROR(IF(OR($A12="",$O12=0),"",VLOOKUP($O12,'Status Log'!$A$5:$B$304,2,FALSE)),"")</f>
        <v/>
      </c>
      <c r="R12" s="36">
        <f>IFERROR(IF(OR($A12="",$Q12=""),"",MAX(0,TODAY()-$Q12)),"")</f>
        <v/>
      </c>
      <c r="S12" s="34">
        <f>IFERROR(IF($A12="","",IF(AND($L12="Yes",OR($P12="Available",$P12="Occupied")),"Yes","No")),"")</f>
        <v/>
      </c>
      <c r="T12" s="37" t="n">
        <v>46093</v>
      </c>
      <c r="U12" s="35">
        <f>IFERROR(IF(OR($A12="",$T12=""),"",$T12+Dashboard!$B$7),"")</f>
        <v/>
      </c>
      <c r="V12" s="34">
        <f>IFERROR(IF($A12="","",IF($T12="","Missing Date",IF($U12&lt;TODAY(),"Overdue","Current"))),"")</f>
        <v/>
      </c>
      <c r="W12" s="32" t="inlineStr">
        <is>
          <t>Good</t>
        </is>
      </c>
      <c r="X12" s="38" t="inlineStr">
        <is>
          <t>New mattress installed</t>
        </is>
      </c>
      <c r="Y12" s="34">
        <f>IFERROR(IF($A12="",0,IF(COUNTIF($A$5:$A$154,$A12)&gt;1,1,0)),0)</f>
        <v/>
      </c>
    </row>
    <row r="13">
      <c r="A13" s="32" t="inlineStr">
        <is>
          <t>RM201-U1</t>
        </is>
      </c>
      <c r="B13" s="32" t="inlineStr">
        <is>
          <t>Garden Wing</t>
        </is>
      </c>
      <c r="C13" s="32" t="n">
        <v>2</v>
      </c>
      <c r="D13" s="32" t="inlineStr">
        <is>
          <t>201</t>
        </is>
      </c>
      <c r="E13" s="32" t="inlineStr">
        <is>
          <t>Upper 1</t>
        </is>
      </c>
      <c r="F13" s="32" t="inlineStr">
        <is>
          <t>Upper Bunk</t>
        </is>
      </c>
      <c r="G13" s="32" t="inlineStr">
        <is>
          <t>4-Bed Women's Dorm</t>
        </is>
      </c>
      <c r="H13" s="32" t="inlineStr">
        <is>
          <t>Twin XL</t>
        </is>
      </c>
      <c r="I13" s="32" t="inlineStr">
        <is>
          <t>201-B</t>
        </is>
      </c>
      <c r="J13" s="32" t="inlineStr">
        <is>
          <t>Yes</t>
        </is>
      </c>
      <c r="K13" s="32" t="inlineStr">
        <is>
          <t>Yes</t>
        </is>
      </c>
      <c r="L13" s="32" t="inlineStr">
        <is>
          <t>Yes</t>
        </is>
      </c>
      <c r="M13" s="11" t="n">
        <v>46</v>
      </c>
      <c r="N13" s="33">
        <f>IFERROR(IF($A13="","",IF($M13="",Dashboard!$B$9,$M13)),"")</f>
        <v/>
      </c>
      <c r="O13" s="34">
        <f>IFERROR(IF($A13="","",MAXIFS('Status Log'!$A$5:$A$304,'Status Log'!$D$5:$D$304,$A13)),"")</f>
        <v/>
      </c>
      <c r="P13" s="34">
        <f>IFERROR(IF($A13="","",IF($O13=0,"No Log",VLOOKUP($O13,'Status Log'!$A$5:$F$304,6,FALSE))),"No Log")</f>
        <v/>
      </c>
      <c r="Q13" s="35">
        <f>IFERROR(IF(OR($A13="",$O13=0),"",VLOOKUP($O13,'Status Log'!$A$5:$B$304,2,FALSE)),"")</f>
        <v/>
      </c>
      <c r="R13" s="36">
        <f>IFERROR(IF(OR($A13="",$Q13=""),"",MAX(0,TODAY()-$Q13)),"")</f>
        <v/>
      </c>
      <c r="S13" s="34">
        <f>IFERROR(IF($A13="","",IF(AND($L13="Yes",OR($P13="Available",$P13="Occupied")),"Yes","No")),"")</f>
        <v/>
      </c>
      <c r="T13" s="37" t="n">
        <v>46093</v>
      </c>
      <c r="U13" s="35">
        <f>IFERROR(IF(OR($A13="",$T13=""),"",$T13+Dashboard!$B$7),"")</f>
        <v/>
      </c>
      <c r="V13" s="34">
        <f>IFERROR(IF($A13="","",IF($T13="","Missing Date",IF($U13&lt;TODAY(),"Overdue","Current"))),"")</f>
        <v/>
      </c>
      <c r="W13" s="32" t="inlineStr">
        <is>
          <t>Good</t>
        </is>
      </c>
      <c r="X13" s="38" t="inlineStr">
        <is>
          <t>No current issues</t>
        </is>
      </c>
      <c r="Y13" s="34">
        <f>IFERROR(IF($A13="",0,IF(COUNTIF($A$5:$A$154,$A13)&gt;1,1,0)),0)</f>
        <v/>
      </c>
    </row>
    <row r="14">
      <c r="A14" s="32" t="inlineStr">
        <is>
          <t>RM202-A</t>
        </is>
      </c>
      <c r="B14" s="32" t="inlineStr">
        <is>
          <t>Garden Wing</t>
        </is>
      </c>
      <c r="C14" s="32" t="n">
        <v>2</v>
      </c>
      <c r="D14" s="32" t="inlineStr">
        <is>
          <t>202</t>
        </is>
      </c>
      <c r="E14" s="32" t="inlineStr">
        <is>
          <t>Single A</t>
        </is>
      </c>
      <c r="F14" s="32" t="inlineStr">
        <is>
          <t>Single Bed</t>
        </is>
      </c>
      <c r="G14" s="32" t="inlineStr">
        <is>
          <t>Private Twin</t>
        </is>
      </c>
      <c r="H14" s="32" t="inlineStr">
        <is>
          <t>Full</t>
        </is>
      </c>
      <c r="I14" s="32" t="inlineStr">
        <is>
          <t>202-A</t>
        </is>
      </c>
      <c r="J14" s="32" t="inlineStr">
        <is>
          <t>Yes</t>
        </is>
      </c>
      <c r="K14" s="32" t="inlineStr">
        <is>
          <t>Yes</t>
        </is>
      </c>
      <c r="L14" s="32" t="inlineStr">
        <is>
          <t>Yes</t>
        </is>
      </c>
      <c r="M14" s="11" t="n">
        <v>65</v>
      </c>
      <c r="N14" s="33">
        <f>IFERROR(IF($A14="","",IF($M14="",Dashboard!$B$9,$M14)),"")</f>
        <v/>
      </c>
      <c r="O14" s="34">
        <f>IFERROR(IF($A14="","",MAXIFS('Status Log'!$A$5:$A$304,'Status Log'!$D$5:$D$304,$A14)),"")</f>
        <v/>
      </c>
      <c r="P14" s="34">
        <f>IFERROR(IF($A14="","",IF($O14=0,"No Log",VLOOKUP($O14,'Status Log'!$A$5:$F$304,6,FALSE))),"No Log")</f>
        <v/>
      </c>
      <c r="Q14" s="35">
        <f>IFERROR(IF(OR($A14="",$O14=0),"",VLOOKUP($O14,'Status Log'!$A$5:$B$304,2,FALSE)),"")</f>
        <v/>
      </c>
      <c r="R14" s="36">
        <f>IFERROR(IF(OR($A14="",$Q14=""),"",MAX(0,TODAY()-$Q14)),"")</f>
        <v/>
      </c>
      <c r="S14" s="34">
        <f>IFERROR(IF($A14="","",IF(AND($L14="Yes",OR($P14="Available",$P14="Occupied")),"Yes","No")),"")</f>
        <v/>
      </c>
      <c r="T14" s="37" t="n">
        <v>46121</v>
      </c>
      <c r="U14" s="35">
        <f>IFERROR(IF(OR($A14="",$T14=""),"",$T14+Dashboard!$B$7),"")</f>
        <v/>
      </c>
      <c r="V14" s="34">
        <f>IFERROR(IF($A14="","",IF($T14="","Missing Date",IF($U14&lt;TODAY(),"Overdue","Current"))),"")</f>
        <v/>
      </c>
      <c r="W14" s="32" t="inlineStr">
        <is>
          <t>Monitor</t>
        </is>
      </c>
      <c r="X14" s="38" t="inlineStr">
        <is>
          <t>Bed frame finish is scratched</t>
        </is>
      </c>
      <c r="Y14" s="34">
        <f>IFERROR(IF($A14="",0,IF(COUNTIF($A$5:$A$154,$A14)&gt;1,1,0)),0)</f>
        <v/>
      </c>
    </row>
    <row r="15">
      <c r="A15" s="32" t="n"/>
      <c r="B15" s="32" t="n"/>
      <c r="C15" s="32" t="n"/>
      <c r="D15" s="32" t="n"/>
      <c r="E15" s="32" t="n"/>
      <c r="F15" s="32" t="n"/>
      <c r="G15" s="32" t="n"/>
      <c r="H15" s="32" t="n"/>
      <c r="I15" s="32" t="n"/>
      <c r="J15" s="32" t="n"/>
      <c r="K15" s="32" t="n"/>
      <c r="L15" s="32" t="n"/>
      <c r="M15" s="11" t="n"/>
      <c r="N15" s="33">
        <f>IFERROR(IF($A15="","",IF($M15="",Dashboard!$B$9,$M15)),"")</f>
        <v/>
      </c>
      <c r="O15" s="34">
        <f>IFERROR(IF($A15="","",MAXIFS('Status Log'!$A$5:$A$304,'Status Log'!$D$5:$D$304,$A15)),"")</f>
        <v/>
      </c>
      <c r="P15" s="34">
        <f>IFERROR(IF($A15="","",IF($O15=0,"No Log",VLOOKUP($O15,'Status Log'!$A$5:$F$304,6,FALSE))),"No Log")</f>
        <v/>
      </c>
      <c r="Q15" s="35">
        <f>IFERROR(IF(OR($A15="",$O15=0),"",VLOOKUP($O15,'Status Log'!$A$5:$B$304,2,FALSE)),"")</f>
        <v/>
      </c>
      <c r="R15" s="36">
        <f>IFERROR(IF(OR($A15="",$Q15=""),"",MAX(0,TODAY()-$Q15)),"")</f>
        <v/>
      </c>
      <c r="S15" s="34">
        <f>IFERROR(IF($A15="","",IF(AND($L15="Yes",OR($P15="Available",$P15="Occupied")),"Yes","No")),"")</f>
        <v/>
      </c>
      <c r="T15" s="37" t="n"/>
      <c r="U15" s="35">
        <f>IFERROR(IF(OR($A15="",$T15=""),"",$T15+Dashboard!$B$7),"")</f>
        <v/>
      </c>
      <c r="V15" s="34">
        <f>IFERROR(IF($A15="","",IF($T15="","Missing Date",IF($U15&lt;TODAY(),"Overdue","Current"))),"")</f>
        <v/>
      </c>
      <c r="W15" s="32" t="n"/>
      <c r="X15" s="38" t="n"/>
      <c r="Y15" s="34">
        <f>IFERROR(IF($A15="",0,IF(COUNTIF($A$5:$A$154,$A15)&gt;1,1,0)),0)</f>
        <v/>
      </c>
    </row>
    <row r="16">
      <c r="A16" s="32" t="n"/>
      <c r="B16" s="32" t="n"/>
      <c r="C16" s="32" t="n"/>
      <c r="D16" s="32" t="n"/>
      <c r="E16" s="32" t="n"/>
      <c r="F16" s="32" t="n"/>
      <c r="G16" s="32" t="n"/>
      <c r="H16" s="32" t="n"/>
      <c r="I16" s="32" t="n"/>
      <c r="J16" s="32" t="n"/>
      <c r="K16" s="32" t="n"/>
      <c r="L16" s="32" t="n"/>
      <c r="M16" s="11" t="n"/>
      <c r="N16" s="33">
        <f>IFERROR(IF($A16="","",IF($M16="",Dashboard!$B$9,$M16)),"")</f>
        <v/>
      </c>
      <c r="O16" s="34">
        <f>IFERROR(IF($A16="","",MAXIFS('Status Log'!$A$5:$A$304,'Status Log'!$D$5:$D$304,$A16)),"")</f>
        <v/>
      </c>
      <c r="P16" s="34">
        <f>IFERROR(IF($A16="","",IF($O16=0,"No Log",VLOOKUP($O16,'Status Log'!$A$5:$F$304,6,FALSE))),"No Log")</f>
        <v/>
      </c>
      <c r="Q16" s="35">
        <f>IFERROR(IF(OR($A16="",$O16=0),"",VLOOKUP($O16,'Status Log'!$A$5:$B$304,2,FALSE)),"")</f>
        <v/>
      </c>
      <c r="R16" s="36">
        <f>IFERROR(IF(OR($A16="",$Q16=""),"",MAX(0,TODAY()-$Q16)),"")</f>
        <v/>
      </c>
      <c r="S16" s="34">
        <f>IFERROR(IF($A16="","",IF(AND($L16="Yes",OR($P16="Available",$P16="Occupied")),"Yes","No")),"")</f>
        <v/>
      </c>
      <c r="T16" s="37" t="n"/>
      <c r="U16" s="35">
        <f>IFERROR(IF(OR($A16="",$T16=""),"",$T16+Dashboard!$B$7),"")</f>
        <v/>
      </c>
      <c r="V16" s="34">
        <f>IFERROR(IF($A16="","",IF($T16="","Missing Date",IF($U16&lt;TODAY(),"Overdue","Current"))),"")</f>
        <v/>
      </c>
      <c r="W16" s="32" t="n"/>
      <c r="X16" s="38" t="n"/>
      <c r="Y16" s="34">
        <f>IFERROR(IF($A16="",0,IF(COUNTIF($A$5:$A$154,$A16)&gt;1,1,0)),0)</f>
        <v/>
      </c>
    </row>
    <row r="17">
      <c r="A17" s="32" t="n"/>
      <c r="B17" s="32" t="n"/>
      <c r="C17" s="32" t="n"/>
      <c r="D17" s="32" t="n"/>
      <c r="E17" s="32" t="n"/>
      <c r="F17" s="32" t="n"/>
      <c r="G17" s="32" t="n"/>
      <c r="H17" s="32" t="n"/>
      <c r="I17" s="32" t="n"/>
      <c r="J17" s="32" t="n"/>
      <c r="K17" s="32" t="n"/>
      <c r="L17" s="32" t="n"/>
      <c r="M17" s="11" t="n"/>
      <c r="N17" s="33">
        <f>IFERROR(IF($A17="","",IF($M17="",Dashboard!$B$9,$M17)),"")</f>
        <v/>
      </c>
      <c r="O17" s="34">
        <f>IFERROR(IF($A17="","",MAXIFS('Status Log'!$A$5:$A$304,'Status Log'!$D$5:$D$304,$A17)),"")</f>
        <v/>
      </c>
      <c r="P17" s="34">
        <f>IFERROR(IF($A17="","",IF($O17=0,"No Log",VLOOKUP($O17,'Status Log'!$A$5:$F$304,6,FALSE))),"No Log")</f>
        <v/>
      </c>
      <c r="Q17" s="35">
        <f>IFERROR(IF(OR($A17="",$O17=0),"",VLOOKUP($O17,'Status Log'!$A$5:$B$304,2,FALSE)),"")</f>
        <v/>
      </c>
      <c r="R17" s="36">
        <f>IFERROR(IF(OR($A17="",$Q17=""),"",MAX(0,TODAY()-$Q17)),"")</f>
        <v/>
      </c>
      <c r="S17" s="34">
        <f>IFERROR(IF($A17="","",IF(AND($L17="Yes",OR($P17="Available",$P17="Occupied")),"Yes","No")),"")</f>
        <v/>
      </c>
      <c r="T17" s="37" t="n"/>
      <c r="U17" s="35">
        <f>IFERROR(IF(OR($A17="",$T17=""),"",$T17+Dashboard!$B$7),"")</f>
        <v/>
      </c>
      <c r="V17" s="34">
        <f>IFERROR(IF($A17="","",IF($T17="","Missing Date",IF($U17&lt;TODAY(),"Overdue","Current"))),"")</f>
        <v/>
      </c>
      <c r="W17" s="32" t="n"/>
      <c r="X17" s="38" t="n"/>
      <c r="Y17" s="34">
        <f>IFERROR(IF($A17="",0,IF(COUNTIF($A$5:$A$154,$A17)&gt;1,1,0)),0)</f>
        <v/>
      </c>
    </row>
    <row r="18">
      <c r="A18" s="32" t="n"/>
      <c r="B18" s="32" t="n"/>
      <c r="C18" s="32" t="n"/>
      <c r="D18" s="32" t="n"/>
      <c r="E18" s="32" t="n"/>
      <c r="F18" s="32" t="n"/>
      <c r="G18" s="32" t="n"/>
      <c r="H18" s="32" t="n"/>
      <c r="I18" s="32" t="n"/>
      <c r="J18" s="32" t="n"/>
      <c r="K18" s="32" t="n"/>
      <c r="L18" s="32" t="n"/>
      <c r="M18" s="11" t="n"/>
      <c r="N18" s="33">
        <f>IFERROR(IF($A18="","",IF($M18="",Dashboard!$B$9,$M18)),"")</f>
        <v/>
      </c>
      <c r="O18" s="34">
        <f>IFERROR(IF($A18="","",MAXIFS('Status Log'!$A$5:$A$304,'Status Log'!$D$5:$D$304,$A18)),"")</f>
        <v/>
      </c>
      <c r="P18" s="34">
        <f>IFERROR(IF($A18="","",IF($O18=0,"No Log",VLOOKUP($O18,'Status Log'!$A$5:$F$304,6,FALSE))),"No Log")</f>
        <v/>
      </c>
      <c r="Q18" s="35">
        <f>IFERROR(IF(OR($A18="",$O18=0),"",VLOOKUP($O18,'Status Log'!$A$5:$B$304,2,FALSE)),"")</f>
        <v/>
      </c>
      <c r="R18" s="36">
        <f>IFERROR(IF(OR($A18="",$Q18=""),"",MAX(0,TODAY()-$Q18)),"")</f>
        <v/>
      </c>
      <c r="S18" s="34">
        <f>IFERROR(IF($A18="","",IF(AND($L18="Yes",OR($P18="Available",$P18="Occupied")),"Yes","No")),"")</f>
        <v/>
      </c>
      <c r="T18" s="37" t="n"/>
      <c r="U18" s="35">
        <f>IFERROR(IF(OR($A18="",$T18=""),"",$T18+Dashboard!$B$7),"")</f>
        <v/>
      </c>
      <c r="V18" s="34">
        <f>IFERROR(IF($A18="","",IF($T18="","Missing Date",IF($U18&lt;TODAY(),"Overdue","Current"))),"")</f>
        <v/>
      </c>
      <c r="W18" s="32" t="n"/>
      <c r="X18" s="38" t="n"/>
      <c r="Y18" s="34">
        <f>IFERROR(IF($A18="",0,IF(COUNTIF($A$5:$A$154,$A18)&gt;1,1,0)),0)</f>
        <v/>
      </c>
    </row>
    <row r="19">
      <c r="A19" s="32" t="n"/>
      <c r="B19" s="32" t="n"/>
      <c r="C19" s="32" t="n"/>
      <c r="D19" s="32" t="n"/>
      <c r="E19" s="32" t="n"/>
      <c r="F19" s="32" t="n"/>
      <c r="G19" s="32" t="n"/>
      <c r="H19" s="32" t="n"/>
      <c r="I19" s="32" t="n"/>
      <c r="J19" s="32" t="n"/>
      <c r="K19" s="32" t="n"/>
      <c r="L19" s="32" t="n"/>
      <c r="M19" s="11" t="n"/>
      <c r="N19" s="33">
        <f>IFERROR(IF($A19="","",IF($M19="",Dashboard!$B$9,$M19)),"")</f>
        <v/>
      </c>
      <c r="O19" s="34">
        <f>IFERROR(IF($A19="","",MAXIFS('Status Log'!$A$5:$A$304,'Status Log'!$D$5:$D$304,$A19)),"")</f>
        <v/>
      </c>
      <c r="P19" s="34">
        <f>IFERROR(IF($A19="","",IF($O19=0,"No Log",VLOOKUP($O19,'Status Log'!$A$5:$F$304,6,FALSE))),"No Log")</f>
        <v/>
      </c>
      <c r="Q19" s="35">
        <f>IFERROR(IF(OR($A19="",$O19=0),"",VLOOKUP($O19,'Status Log'!$A$5:$B$304,2,FALSE)),"")</f>
        <v/>
      </c>
      <c r="R19" s="36">
        <f>IFERROR(IF(OR($A19="",$Q19=""),"",MAX(0,TODAY()-$Q19)),"")</f>
        <v/>
      </c>
      <c r="S19" s="34">
        <f>IFERROR(IF($A19="","",IF(AND($L19="Yes",OR($P19="Available",$P19="Occupied")),"Yes","No")),"")</f>
        <v/>
      </c>
      <c r="T19" s="37" t="n"/>
      <c r="U19" s="35">
        <f>IFERROR(IF(OR($A19="",$T19=""),"",$T19+Dashboard!$B$7),"")</f>
        <v/>
      </c>
      <c r="V19" s="34">
        <f>IFERROR(IF($A19="","",IF($T19="","Missing Date",IF($U19&lt;TODAY(),"Overdue","Current"))),"")</f>
        <v/>
      </c>
      <c r="W19" s="32" t="n"/>
      <c r="X19" s="38" t="n"/>
      <c r="Y19" s="34">
        <f>IFERROR(IF($A19="",0,IF(COUNTIF($A$5:$A$154,$A19)&gt;1,1,0)),0)</f>
        <v/>
      </c>
    </row>
    <row r="20">
      <c r="A20" s="32" t="n"/>
      <c r="B20" s="32" t="n"/>
      <c r="C20" s="32" t="n"/>
      <c r="D20" s="32" t="n"/>
      <c r="E20" s="32" t="n"/>
      <c r="F20" s="32" t="n"/>
      <c r="G20" s="32" t="n"/>
      <c r="H20" s="32" t="n"/>
      <c r="I20" s="32" t="n"/>
      <c r="J20" s="32" t="n"/>
      <c r="K20" s="32" t="n"/>
      <c r="L20" s="32" t="n"/>
      <c r="M20" s="11" t="n"/>
      <c r="N20" s="33">
        <f>IFERROR(IF($A20="","",IF($M20="",Dashboard!$B$9,$M20)),"")</f>
        <v/>
      </c>
      <c r="O20" s="34">
        <f>IFERROR(IF($A20="","",MAXIFS('Status Log'!$A$5:$A$304,'Status Log'!$D$5:$D$304,$A20)),"")</f>
        <v/>
      </c>
      <c r="P20" s="34">
        <f>IFERROR(IF($A20="","",IF($O20=0,"No Log",VLOOKUP($O20,'Status Log'!$A$5:$F$304,6,FALSE))),"No Log")</f>
        <v/>
      </c>
      <c r="Q20" s="35">
        <f>IFERROR(IF(OR($A20="",$O20=0),"",VLOOKUP($O20,'Status Log'!$A$5:$B$304,2,FALSE)),"")</f>
        <v/>
      </c>
      <c r="R20" s="36">
        <f>IFERROR(IF(OR($A20="",$Q20=""),"",MAX(0,TODAY()-$Q20)),"")</f>
        <v/>
      </c>
      <c r="S20" s="34">
        <f>IFERROR(IF($A20="","",IF(AND($L20="Yes",OR($P20="Available",$P20="Occupied")),"Yes","No")),"")</f>
        <v/>
      </c>
      <c r="T20" s="37" t="n"/>
      <c r="U20" s="35">
        <f>IFERROR(IF(OR($A20="",$T20=""),"",$T20+Dashboard!$B$7),"")</f>
        <v/>
      </c>
      <c r="V20" s="34">
        <f>IFERROR(IF($A20="","",IF($T20="","Missing Date",IF($U20&lt;TODAY(),"Overdue","Current"))),"")</f>
        <v/>
      </c>
      <c r="W20" s="32" t="n"/>
      <c r="X20" s="38" t="n"/>
      <c r="Y20" s="34">
        <f>IFERROR(IF($A20="",0,IF(COUNTIF($A$5:$A$154,$A20)&gt;1,1,0)),0)</f>
        <v/>
      </c>
    </row>
    <row r="21">
      <c r="A21" s="32" t="n"/>
      <c r="B21" s="32" t="n"/>
      <c r="C21" s="32" t="n"/>
      <c r="D21" s="32" t="n"/>
      <c r="E21" s="32" t="n"/>
      <c r="F21" s="32" t="n"/>
      <c r="G21" s="32" t="n"/>
      <c r="H21" s="32" t="n"/>
      <c r="I21" s="32" t="n"/>
      <c r="J21" s="32" t="n"/>
      <c r="K21" s="32" t="n"/>
      <c r="L21" s="32" t="n"/>
      <c r="M21" s="11" t="n"/>
      <c r="N21" s="33">
        <f>IFERROR(IF($A21="","",IF($M21="",Dashboard!$B$9,$M21)),"")</f>
        <v/>
      </c>
      <c r="O21" s="34">
        <f>IFERROR(IF($A21="","",MAXIFS('Status Log'!$A$5:$A$304,'Status Log'!$D$5:$D$304,$A21)),"")</f>
        <v/>
      </c>
      <c r="P21" s="34">
        <f>IFERROR(IF($A21="","",IF($O21=0,"No Log",VLOOKUP($O21,'Status Log'!$A$5:$F$304,6,FALSE))),"No Log")</f>
        <v/>
      </c>
      <c r="Q21" s="35">
        <f>IFERROR(IF(OR($A21="",$O21=0),"",VLOOKUP($O21,'Status Log'!$A$5:$B$304,2,FALSE)),"")</f>
        <v/>
      </c>
      <c r="R21" s="36">
        <f>IFERROR(IF(OR($A21="",$Q21=""),"",MAX(0,TODAY()-$Q21)),"")</f>
        <v/>
      </c>
      <c r="S21" s="34">
        <f>IFERROR(IF($A21="","",IF(AND($L21="Yes",OR($P21="Available",$P21="Occupied")),"Yes","No")),"")</f>
        <v/>
      </c>
      <c r="T21" s="37" t="n"/>
      <c r="U21" s="35">
        <f>IFERROR(IF(OR($A21="",$T21=""),"",$T21+Dashboard!$B$7),"")</f>
        <v/>
      </c>
      <c r="V21" s="34">
        <f>IFERROR(IF($A21="","",IF($T21="","Missing Date",IF($U21&lt;TODAY(),"Overdue","Current"))),"")</f>
        <v/>
      </c>
      <c r="W21" s="32" t="n"/>
      <c r="X21" s="38" t="n"/>
      <c r="Y21" s="34">
        <f>IFERROR(IF($A21="",0,IF(COUNTIF($A$5:$A$154,$A21)&gt;1,1,0)),0)</f>
        <v/>
      </c>
    </row>
    <row r="22">
      <c r="A22" s="32" t="n"/>
      <c r="B22" s="32" t="n"/>
      <c r="C22" s="32" t="n"/>
      <c r="D22" s="32" t="n"/>
      <c r="E22" s="32" t="n"/>
      <c r="F22" s="32" t="n"/>
      <c r="G22" s="32" t="n"/>
      <c r="H22" s="32" t="n"/>
      <c r="I22" s="32" t="n"/>
      <c r="J22" s="32" t="n"/>
      <c r="K22" s="32" t="n"/>
      <c r="L22" s="32" t="n"/>
      <c r="M22" s="11" t="n"/>
      <c r="N22" s="33">
        <f>IFERROR(IF($A22="","",IF($M22="",Dashboard!$B$9,$M22)),"")</f>
        <v/>
      </c>
      <c r="O22" s="34">
        <f>IFERROR(IF($A22="","",MAXIFS('Status Log'!$A$5:$A$304,'Status Log'!$D$5:$D$304,$A22)),"")</f>
        <v/>
      </c>
      <c r="P22" s="34">
        <f>IFERROR(IF($A22="","",IF($O22=0,"No Log",VLOOKUP($O22,'Status Log'!$A$5:$F$304,6,FALSE))),"No Log")</f>
        <v/>
      </c>
      <c r="Q22" s="35">
        <f>IFERROR(IF(OR($A22="",$O22=0),"",VLOOKUP($O22,'Status Log'!$A$5:$B$304,2,FALSE)),"")</f>
        <v/>
      </c>
      <c r="R22" s="36">
        <f>IFERROR(IF(OR($A22="",$Q22=""),"",MAX(0,TODAY()-$Q22)),"")</f>
        <v/>
      </c>
      <c r="S22" s="34">
        <f>IFERROR(IF($A22="","",IF(AND($L22="Yes",OR($P22="Available",$P22="Occupied")),"Yes","No")),"")</f>
        <v/>
      </c>
      <c r="T22" s="37" t="n"/>
      <c r="U22" s="35">
        <f>IFERROR(IF(OR($A22="",$T22=""),"",$T22+Dashboard!$B$7),"")</f>
        <v/>
      </c>
      <c r="V22" s="34">
        <f>IFERROR(IF($A22="","",IF($T22="","Missing Date",IF($U22&lt;TODAY(),"Overdue","Current"))),"")</f>
        <v/>
      </c>
      <c r="W22" s="32" t="n"/>
      <c r="X22" s="38" t="n"/>
      <c r="Y22" s="34">
        <f>IFERROR(IF($A22="",0,IF(COUNTIF($A$5:$A$154,$A22)&gt;1,1,0)),0)</f>
        <v/>
      </c>
    </row>
    <row r="23">
      <c r="A23" s="32" t="n"/>
      <c r="B23" s="32" t="n"/>
      <c r="C23" s="32" t="n"/>
      <c r="D23" s="32" t="n"/>
      <c r="E23" s="32" t="n"/>
      <c r="F23" s="32" t="n"/>
      <c r="G23" s="32" t="n"/>
      <c r="H23" s="32" t="n"/>
      <c r="I23" s="32" t="n"/>
      <c r="J23" s="32" t="n"/>
      <c r="K23" s="32" t="n"/>
      <c r="L23" s="32" t="n"/>
      <c r="M23" s="11" t="n"/>
      <c r="N23" s="33">
        <f>IFERROR(IF($A23="","",IF($M23="",Dashboard!$B$9,$M23)),"")</f>
        <v/>
      </c>
      <c r="O23" s="34">
        <f>IFERROR(IF($A23="","",MAXIFS('Status Log'!$A$5:$A$304,'Status Log'!$D$5:$D$304,$A23)),"")</f>
        <v/>
      </c>
      <c r="P23" s="34">
        <f>IFERROR(IF($A23="","",IF($O23=0,"No Log",VLOOKUP($O23,'Status Log'!$A$5:$F$304,6,FALSE))),"No Log")</f>
        <v/>
      </c>
      <c r="Q23" s="35">
        <f>IFERROR(IF(OR($A23="",$O23=0),"",VLOOKUP($O23,'Status Log'!$A$5:$B$304,2,FALSE)),"")</f>
        <v/>
      </c>
      <c r="R23" s="36">
        <f>IFERROR(IF(OR($A23="",$Q23=""),"",MAX(0,TODAY()-$Q23)),"")</f>
        <v/>
      </c>
      <c r="S23" s="34">
        <f>IFERROR(IF($A23="","",IF(AND($L23="Yes",OR($P23="Available",$P23="Occupied")),"Yes","No")),"")</f>
        <v/>
      </c>
      <c r="T23" s="37" t="n"/>
      <c r="U23" s="35">
        <f>IFERROR(IF(OR($A23="",$T23=""),"",$T23+Dashboard!$B$7),"")</f>
        <v/>
      </c>
      <c r="V23" s="34">
        <f>IFERROR(IF($A23="","",IF($T23="","Missing Date",IF($U23&lt;TODAY(),"Overdue","Current"))),"")</f>
        <v/>
      </c>
      <c r="W23" s="32" t="n"/>
      <c r="X23" s="38" t="n"/>
      <c r="Y23" s="34">
        <f>IFERROR(IF($A23="",0,IF(COUNTIF($A$5:$A$154,$A23)&gt;1,1,0)),0)</f>
        <v/>
      </c>
    </row>
    <row r="24">
      <c r="A24" s="32" t="n"/>
      <c r="B24" s="32" t="n"/>
      <c r="C24" s="32" t="n"/>
      <c r="D24" s="32" t="n"/>
      <c r="E24" s="32" t="n"/>
      <c r="F24" s="32" t="n"/>
      <c r="G24" s="32" t="n"/>
      <c r="H24" s="32" t="n"/>
      <c r="I24" s="32" t="n"/>
      <c r="J24" s="32" t="n"/>
      <c r="K24" s="32" t="n"/>
      <c r="L24" s="32" t="n"/>
      <c r="M24" s="11" t="n"/>
      <c r="N24" s="33">
        <f>IFERROR(IF($A24="","",IF($M24="",Dashboard!$B$9,$M24)),"")</f>
        <v/>
      </c>
      <c r="O24" s="34">
        <f>IFERROR(IF($A24="","",MAXIFS('Status Log'!$A$5:$A$304,'Status Log'!$D$5:$D$304,$A24)),"")</f>
        <v/>
      </c>
      <c r="P24" s="34">
        <f>IFERROR(IF($A24="","",IF($O24=0,"No Log",VLOOKUP($O24,'Status Log'!$A$5:$F$304,6,FALSE))),"No Log")</f>
        <v/>
      </c>
      <c r="Q24" s="35">
        <f>IFERROR(IF(OR($A24="",$O24=0),"",VLOOKUP($O24,'Status Log'!$A$5:$B$304,2,FALSE)),"")</f>
        <v/>
      </c>
      <c r="R24" s="36">
        <f>IFERROR(IF(OR($A24="",$Q24=""),"",MAX(0,TODAY()-$Q24)),"")</f>
        <v/>
      </c>
      <c r="S24" s="34">
        <f>IFERROR(IF($A24="","",IF(AND($L24="Yes",OR($P24="Available",$P24="Occupied")),"Yes","No")),"")</f>
        <v/>
      </c>
      <c r="T24" s="37" t="n"/>
      <c r="U24" s="35">
        <f>IFERROR(IF(OR($A24="",$T24=""),"",$T24+Dashboard!$B$7),"")</f>
        <v/>
      </c>
      <c r="V24" s="34">
        <f>IFERROR(IF($A24="","",IF($T24="","Missing Date",IF($U24&lt;TODAY(),"Overdue","Current"))),"")</f>
        <v/>
      </c>
      <c r="W24" s="32" t="n"/>
      <c r="X24" s="38" t="n"/>
      <c r="Y24" s="34">
        <f>IFERROR(IF($A24="",0,IF(COUNTIF($A$5:$A$154,$A24)&gt;1,1,0)),0)</f>
        <v/>
      </c>
    </row>
    <row r="25">
      <c r="A25" s="32" t="n"/>
      <c r="B25" s="32" t="n"/>
      <c r="C25" s="32" t="n"/>
      <c r="D25" s="32" t="n"/>
      <c r="E25" s="32" t="n"/>
      <c r="F25" s="32" t="n"/>
      <c r="G25" s="32" t="n"/>
      <c r="H25" s="32" t="n"/>
      <c r="I25" s="32" t="n"/>
      <c r="J25" s="32" t="n"/>
      <c r="K25" s="32" t="n"/>
      <c r="L25" s="32" t="n"/>
      <c r="M25" s="11" t="n"/>
      <c r="N25" s="33">
        <f>IFERROR(IF($A25="","",IF($M25="",Dashboard!$B$9,$M25)),"")</f>
        <v/>
      </c>
      <c r="O25" s="34">
        <f>IFERROR(IF($A25="","",MAXIFS('Status Log'!$A$5:$A$304,'Status Log'!$D$5:$D$304,$A25)),"")</f>
        <v/>
      </c>
      <c r="P25" s="34">
        <f>IFERROR(IF($A25="","",IF($O25=0,"No Log",VLOOKUP($O25,'Status Log'!$A$5:$F$304,6,FALSE))),"No Log")</f>
        <v/>
      </c>
      <c r="Q25" s="35">
        <f>IFERROR(IF(OR($A25="",$O25=0),"",VLOOKUP($O25,'Status Log'!$A$5:$B$304,2,FALSE)),"")</f>
        <v/>
      </c>
      <c r="R25" s="36">
        <f>IFERROR(IF(OR($A25="",$Q25=""),"",MAX(0,TODAY()-$Q25)),"")</f>
        <v/>
      </c>
      <c r="S25" s="34">
        <f>IFERROR(IF($A25="","",IF(AND($L25="Yes",OR($P25="Available",$P25="Occupied")),"Yes","No")),"")</f>
        <v/>
      </c>
      <c r="T25" s="37" t="n"/>
      <c r="U25" s="35">
        <f>IFERROR(IF(OR($A25="",$T25=""),"",$T25+Dashboard!$B$7),"")</f>
        <v/>
      </c>
      <c r="V25" s="34">
        <f>IFERROR(IF($A25="","",IF($T25="","Missing Date",IF($U25&lt;TODAY(),"Overdue","Current"))),"")</f>
        <v/>
      </c>
      <c r="W25" s="32" t="n"/>
      <c r="X25" s="38" t="n"/>
      <c r="Y25" s="34">
        <f>IFERROR(IF($A25="",0,IF(COUNTIF($A$5:$A$154,$A25)&gt;1,1,0)),0)</f>
        <v/>
      </c>
    </row>
    <row r="26">
      <c r="A26" s="32" t="n"/>
      <c r="B26" s="32" t="n"/>
      <c r="C26" s="32" t="n"/>
      <c r="D26" s="32" t="n"/>
      <c r="E26" s="32" t="n"/>
      <c r="F26" s="32" t="n"/>
      <c r="G26" s="32" t="n"/>
      <c r="H26" s="32" t="n"/>
      <c r="I26" s="32" t="n"/>
      <c r="J26" s="32" t="n"/>
      <c r="K26" s="32" t="n"/>
      <c r="L26" s="32" t="n"/>
      <c r="M26" s="11" t="n"/>
      <c r="N26" s="33">
        <f>IFERROR(IF($A26="","",IF($M26="",Dashboard!$B$9,$M26)),"")</f>
        <v/>
      </c>
      <c r="O26" s="34">
        <f>IFERROR(IF($A26="","",MAXIFS('Status Log'!$A$5:$A$304,'Status Log'!$D$5:$D$304,$A26)),"")</f>
        <v/>
      </c>
      <c r="P26" s="34">
        <f>IFERROR(IF($A26="","",IF($O26=0,"No Log",VLOOKUP($O26,'Status Log'!$A$5:$F$304,6,FALSE))),"No Log")</f>
        <v/>
      </c>
      <c r="Q26" s="35">
        <f>IFERROR(IF(OR($A26="",$O26=0),"",VLOOKUP($O26,'Status Log'!$A$5:$B$304,2,FALSE)),"")</f>
        <v/>
      </c>
      <c r="R26" s="36">
        <f>IFERROR(IF(OR($A26="",$Q26=""),"",MAX(0,TODAY()-$Q26)),"")</f>
        <v/>
      </c>
      <c r="S26" s="34">
        <f>IFERROR(IF($A26="","",IF(AND($L26="Yes",OR($P26="Available",$P26="Occupied")),"Yes","No")),"")</f>
        <v/>
      </c>
      <c r="T26" s="37" t="n"/>
      <c r="U26" s="35">
        <f>IFERROR(IF(OR($A26="",$T26=""),"",$T26+Dashboard!$B$7),"")</f>
        <v/>
      </c>
      <c r="V26" s="34">
        <f>IFERROR(IF($A26="","",IF($T26="","Missing Date",IF($U26&lt;TODAY(),"Overdue","Current"))),"")</f>
        <v/>
      </c>
      <c r="W26" s="32" t="n"/>
      <c r="X26" s="38" t="n"/>
      <c r="Y26" s="34">
        <f>IFERROR(IF($A26="",0,IF(COUNTIF($A$5:$A$154,$A26)&gt;1,1,0)),0)</f>
        <v/>
      </c>
    </row>
    <row r="27">
      <c r="A27" s="32" t="n"/>
      <c r="B27" s="32" t="n"/>
      <c r="C27" s="32" t="n"/>
      <c r="D27" s="32" t="n"/>
      <c r="E27" s="32" t="n"/>
      <c r="F27" s="32" t="n"/>
      <c r="G27" s="32" t="n"/>
      <c r="H27" s="32" t="n"/>
      <c r="I27" s="32" t="n"/>
      <c r="J27" s="32" t="n"/>
      <c r="K27" s="32" t="n"/>
      <c r="L27" s="32" t="n"/>
      <c r="M27" s="11" t="n"/>
      <c r="N27" s="33">
        <f>IFERROR(IF($A27="","",IF($M27="",Dashboard!$B$9,$M27)),"")</f>
        <v/>
      </c>
      <c r="O27" s="34">
        <f>IFERROR(IF($A27="","",MAXIFS('Status Log'!$A$5:$A$304,'Status Log'!$D$5:$D$304,$A27)),"")</f>
        <v/>
      </c>
      <c r="P27" s="34">
        <f>IFERROR(IF($A27="","",IF($O27=0,"No Log",VLOOKUP($O27,'Status Log'!$A$5:$F$304,6,FALSE))),"No Log")</f>
        <v/>
      </c>
      <c r="Q27" s="35">
        <f>IFERROR(IF(OR($A27="",$O27=0),"",VLOOKUP($O27,'Status Log'!$A$5:$B$304,2,FALSE)),"")</f>
        <v/>
      </c>
      <c r="R27" s="36">
        <f>IFERROR(IF(OR($A27="",$Q27=""),"",MAX(0,TODAY()-$Q27)),"")</f>
        <v/>
      </c>
      <c r="S27" s="34">
        <f>IFERROR(IF($A27="","",IF(AND($L27="Yes",OR($P27="Available",$P27="Occupied")),"Yes","No")),"")</f>
        <v/>
      </c>
      <c r="T27" s="37" t="n"/>
      <c r="U27" s="35">
        <f>IFERROR(IF(OR($A27="",$T27=""),"",$T27+Dashboard!$B$7),"")</f>
        <v/>
      </c>
      <c r="V27" s="34">
        <f>IFERROR(IF($A27="","",IF($T27="","Missing Date",IF($U27&lt;TODAY(),"Overdue","Current"))),"")</f>
        <v/>
      </c>
      <c r="W27" s="32" t="n"/>
      <c r="X27" s="38" t="n"/>
      <c r="Y27" s="34">
        <f>IFERROR(IF($A27="",0,IF(COUNTIF($A$5:$A$154,$A27)&gt;1,1,0)),0)</f>
        <v/>
      </c>
    </row>
    <row r="28">
      <c r="A28" s="32" t="n"/>
      <c r="B28" s="32" t="n"/>
      <c r="C28" s="32" t="n"/>
      <c r="D28" s="32" t="n"/>
      <c r="E28" s="32" t="n"/>
      <c r="F28" s="32" t="n"/>
      <c r="G28" s="32" t="n"/>
      <c r="H28" s="32" t="n"/>
      <c r="I28" s="32" t="n"/>
      <c r="J28" s="32" t="n"/>
      <c r="K28" s="32" t="n"/>
      <c r="L28" s="32" t="n"/>
      <c r="M28" s="11" t="n"/>
      <c r="N28" s="33">
        <f>IFERROR(IF($A28="","",IF($M28="",Dashboard!$B$9,$M28)),"")</f>
        <v/>
      </c>
      <c r="O28" s="34">
        <f>IFERROR(IF($A28="","",MAXIFS('Status Log'!$A$5:$A$304,'Status Log'!$D$5:$D$304,$A28)),"")</f>
        <v/>
      </c>
      <c r="P28" s="34">
        <f>IFERROR(IF($A28="","",IF($O28=0,"No Log",VLOOKUP($O28,'Status Log'!$A$5:$F$304,6,FALSE))),"No Log")</f>
        <v/>
      </c>
      <c r="Q28" s="35">
        <f>IFERROR(IF(OR($A28="",$O28=0),"",VLOOKUP($O28,'Status Log'!$A$5:$B$304,2,FALSE)),"")</f>
        <v/>
      </c>
      <c r="R28" s="36">
        <f>IFERROR(IF(OR($A28="",$Q28=""),"",MAX(0,TODAY()-$Q28)),"")</f>
        <v/>
      </c>
      <c r="S28" s="34">
        <f>IFERROR(IF($A28="","",IF(AND($L28="Yes",OR($P28="Available",$P28="Occupied")),"Yes","No")),"")</f>
        <v/>
      </c>
      <c r="T28" s="37" t="n"/>
      <c r="U28" s="35">
        <f>IFERROR(IF(OR($A28="",$T28=""),"",$T28+Dashboard!$B$7),"")</f>
        <v/>
      </c>
      <c r="V28" s="34">
        <f>IFERROR(IF($A28="","",IF($T28="","Missing Date",IF($U28&lt;TODAY(),"Overdue","Current"))),"")</f>
        <v/>
      </c>
      <c r="W28" s="32" t="n"/>
      <c r="X28" s="38" t="n"/>
      <c r="Y28" s="34">
        <f>IFERROR(IF($A28="",0,IF(COUNTIF($A$5:$A$154,$A28)&gt;1,1,0)),0)</f>
        <v/>
      </c>
    </row>
    <row r="29">
      <c r="A29" s="32" t="n"/>
      <c r="B29" s="32" t="n"/>
      <c r="C29" s="32" t="n"/>
      <c r="D29" s="32" t="n"/>
      <c r="E29" s="32" t="n"/>
      <c r="F29" s="32" t="n"/>
      <c r="G29" s="32" t="n"/>
      <c r="H29" s="32" t="n"/>
      <c r="I29" s="32" t="n"/>
      <c r="J29" s="32" t="n"/>
      <c r="K29" s="32" t="n"/>
      <c r="L29" s="32" t="n"/>
      <c r="M29" s="11" t="n"/>
      <c r="N29" s="33">
        <f>IFERROR(IF($A29="","",IF($M29="",Dashboard!$B$9,$M29)),"")</f>
        <v/>
      </c>
      <c r="O29" s="34">
        <f>IFERROR(IF($A29="","",MAXIFS('Status Log'!$A$5:$A$304,'Status Log'!$D$5:$D$304,$A29)),"")</f>
        <v/>
      </c>
      <c r="P29" s="34">
        <f>IFERROR(IF($A29="","",IF($O29=0,"No Log",VLOOKUP($O29,'Status Log'!$A$5:$F$304,6,FALSE))),"No Log")</f>
        <v/>
      </c>
      <c r="Q29" s="35">
        <f>IFERROR(IF(OR($A29="",$O29=0),"",VLOOKUP($O29,'Status Log'!$A$5:$B$304,2,FALSE)),"")</f>
        <v/>
      </c>
      <c r="R29" s="36">
        <f>IFERROR(IF(OR($A29="",$Q29=""),"",MAX(0,TODAY()-$Q29)),"")</f>
        <v/>
      </c>
      <c r="S29" s="34">
        <f>IFERROR(IF($A29="","",IF(AND($L29="Yes",OR($P29="Available",$P29="Occupied")),"Yes","No")),"")</f>
        <v/>
      </c>
      <c r="T29" s="37" t="n"/>
      <c r="U29" s="35">
        <f>IFERROR(IF(OR($A29="",$T29=""),"",$T29+Dashboard!$B$7),"")</f>
        <v/>
      </c>
      <c r="V29" s="34">
        <f>IFERROR(IF($A29="","",IF($T29="","Missing Date",IF($U29&lt;TODAY(),"Overdue","Current"))),"")</f>
        <v/>
      </c>
      <c r="W29" s="32" t="n"/>
      <c r="X29" s="38" t="n"/>
      <c r="Y29" s="34">
        <f>IFERROR(IF($A29="",0,IF(COUNTIF($A$5:$A$154,$A29)&gt;1,1,0)),0)</f>
        <v/>
      </c>
    </row>
    <row r="30">
      <c r="A30" s="32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11" t="n"/>
      <c r="N30" s="33">
        <f>IFERROR(IF($A30="","",IF($M30="",Dashboard!$B$9,$M30)),"")</f>
        <v/>
      </c>
      <c r="O30" s="34">
        <f>IFERROR(IF($A30="","",MAXIFS('Status Log'!$A$5:$A$304,'Status Log'!$D$5:$D$304,$A30)),"")</f>
        <v/>
      </c>
      <c r="P30" s="34">
        <f>IFERROR(IF($A30="","",IF($O30=0,"No Log",VLOOKUP($O30,'Status Log'!$A$5:$F$304,6,FALSE))),"No Log")</f>
        <v/>
      </c>
      <c r="Q30" s="35">
        <f>IFERROR(IF(OR($A30="",$O30=0),"",VLOOKUP($O30,'Status Log'!$A$5:$B$304,2,FALSE)),"")</f>
        <v/>
      </c>
      <c r="R30" s="36">
        <f>IFERROR(IF(OR($A30="",$Q30=""),"",MAX(0,TODAY()-$Q30)),"")</f>
        <v/>
      </c>
      <c r="S30" s="34">
        <f>IFERROR(IF($A30="","",IF(AND($L30="Yes",OR($P30="Available",$P30="Occupied")),"Yes","No")),"")</f>
        <v/>
      </c>
      <c r="T30" s="37" t="n"/>
      <c r="U30" s="35">
        <f>IFERROR(IF(OR($A30="",$T30=""),"",$T30+Dashboard!$B$7),"")</f>
        <v/>
      </c>
      <c r="V30" s="34">
        <f>IFERROR(IF($A30="","",IF($T30="","Missing Date",IF($U30&lt;TODAY(),"Overdue","Current"))),"")</f>
        <v/>
      </c>
      <c r="W30" s="32" t="n"/>
      <c r="X30" s="38" t="n"/>
      <c r="Y30" s="34">
        <f>IFERROR(IF($A30="",0,IF(COUNTIF($A$5:$A$154,$A30)&gt;1,1,0)),0)</f>
        <v/>
      </c>
    </row>
    <row r="31">
      <c r="A31" s="32" t="n"/>
      <c r="B31" s="32" t="n"/>
      <c r="C31" s="32" t="n"/>
      <c r="D31" s="32" t="n"/>
      <c r="E31" s="32" t="n"/>
      <c r="F31" s="32" t="n"/>
      <c r="G31" s="32" t="n"/>
      <c r="H31" s="32" t="n"/>
      <c r="I31" s="32" t="n"/>
      <c r="J31" s="32" t="n"/>
      <c r="K31" s="32" t="n"/>
      <c r="L31" s="32" t="n"/>
      <c r="M31" s="11" t="n"/>
      <c r="N31" s="33">
        <f>IFERROR(IF($A31="","",IF($M31="",Dashboard!$B$9,$M31)),"")</f>
        <v/>
      </c>
      <c r="O31" s="34">
        <f>IFERROR(IF($A31="","",MAXIFS('Status Log'!$A$5:$A$304,'Status Log'!$D$5:$D$304,$A31)),"")</f>
        <v/>
      </c>
      <c r="P31" s="34">
        <f>IFERROR(IF($A31="","",IF($O31=0,"No Log",VLOOKUP($O31,'Status Log'!$A$5:$F$304,6,FALSE))),"No Log")</f>
        <v/>
      </c>
      <c r="Q31" s="35">
        <f>IFERROR(IF(OR($A31="",$O31=0),"",VLOOKUP($O31,'Status Log'!$A$5:$B$304,2,FALSE)),"")</f>
        <v/>
      </c>
      <c r="R31" s="36">
        <f>IFERROR(IF(OR($A31="",$Q31=""),"",MAX(0,TODAY()-$Q31)),"")</f>
        <v/>
      </c>
      <c r="S31" s="34">
        <f>IFERROR(IF($A31="","",IF(AND($L31="Yes",OR($P31="Available",$P31="Occupied")),"Yes","No")),"")</f>
        <v/>
      </c>
      <c r="T31" s="37" t="n"/>
      <c r="U31" s="35">
        <f>IFERROR(IF(OR($A31="",$T31=""),"",$T31+Dashboard!$B$7),"")</f>
        <v/>
      </c>
      <c r="V31" s="34">
        <f>IFERROR(IF($A31="","",IF($T31="","Missing Date",IF($U31&lt;TODAY(),"Overdue","Current"))),"")</f>
        <v/>
      </c>
      <c r="W31" s="32" t="n"/>
      <c r="X31" s="38" t="n"/>
      <c r="Y31" s="34">
        <f>IFERROR(IF($A31="",0,IF(COUNTIF($A$5:$A$154,$A31)&gt;1,1,0)),0)</f>
        <v/>
      </c>
    </row>
    <row r="32">
      <c r="A32" s="32" t="n"/>
      <c r="B32" s="32" t="n"/>
      <c r="C32" s="32" t="n"/>
      <c r="D32" s="32" t="n"/>
      <c r="E32" s="32" t="n"/>
      <c r="F32" s="32" t="n"/>
      <c r="G32" s="32" t="n"/>
      <c r="H32" s="32" t="n"/>
      <c r="I32" s="32" t="n"/>
      <c r="J32" s="32" t="n"/>
      <c r="K32" s="32" t="n"/>
      <c r="L32" s="32" t="n"/>
      <c r="M32" s="11" t="n"/>
      <c r="N32" s="33">
        <f>IFERROR(IF($A32="","",IF($M32="",Dashboard!$B$9,$M32)),"")</f>
        <v/>
      </c>
      <c r="O32" s="34">
        <f>IFERROR(IF($A32="","",MAXIFS('Status Log'!$A$5:$A$304,'Status Log'!$D$5:$D$304,$A32)),"")</f>
        <v/>
      </c>
      <c r="P32" s="34">
        <f>IFERROR(IF($A32="","",IF($O32=0,"No Log",VLOOKUP($O32,'Status Log'!$A$5:$F$304,6,FALSE))),"No Log")</f>
        <v/>
      </c>
      <c r="Q32" s="35">
        <f>IFERROR(IF(OR($A32="",$O32=0),"",VLOOKUP($O32,'Status Log'!$A$5:$B$304,2,FALSE)),"")</f>
        <v/>
      </c>
      <c r="R32" s="36">
        <f>IFERROR(IF(OR($A32="",$Q32=""),"",MAX(0,TODAY()-$Q32)),"")</f>
        <v/>
      </c>
      <c r="S32" s="34">
        <f>IFERROR(IF($A32="","",IF(AND($L32="Yes",OR($P32="Available",$P32="Occupied")),"Yes","No")),"")</f>
        <v/>
      </c>
      <c r="T32" s="37" t="n"/>
      <c r="U32" s="35">
        <f>IFERROR(IF(OR($A32="",$T32=""),"",$T32+Dashboard!$B$7),"")</f>
        <v/>
      </c>
      <c r="V32" s="34">
        <f>IFERROR(IF($A32="","",IF($T32="","Missing Date",IF($U32&lt;TODAY(),"Overdue","Current"))),"")</f>
        <v/>
      </c>
      <c r="W32" s="32" t="n"/>
      <c r="X32" s="38" t="n"/>
      <c r="Y32" s="34">
        <f>IFERROR(IF($A32="",0,IF(COUNTIF($A$5:$A$154,$A32)&gt;1,1,0)),0)</f>
        <v/>
      </c>
    </row>
    <row r="33">
      <c r="A33" s="32" t="n"/>
      <c r="B33" s="32" t="n"/>
      <c r="C33" s="32" t="n"/>
      <c r="D33" s="32" t="n"/>
      <c r="E33" s="32" t="n"/>
      <c r="F33" s="32" t="n"/>
      <c r="G33" s="32" t="n"/>
      <c r="H33" s="32" t="n"/>
      <c r="I33" s="32" t="n"/>
      <c r="J33" s="32" t="n"/>
      <c r="K33" s="32" t="n"/>
      <c r="L33" s="32" t="n"/>
      <c r="M33" s="11" t="n"/>
      <c r="N33" s="33">
        <f>IFERROR(IF($A33="","",IF($M33="",Dashboard!$B$9,$M33)),"")</f>
        <v/>
      </c>
      <c r="O33" s="34">
        <f>IFERROR(IF($A33="","",MAXIFS('Status Log'!$A$5:$A$304,'Status Log'!$D$5:$D$304,$A33)),"")</f>
        <v/>
      </c>
      <c r="P33" s="34">
        <f>IFERROR(IF($A33="","",IF($O33=0,"No Log",VLOOKUP($O33,'Status Log'!$A$5:$F$304,6,FALSE))),"No Log")</f>
        <v/>
      </c>
      <c r="Q33" s="35">
        <f>IFERROR(IF(OR($A33="",$O33=0),"",VLOOKUP($O33,'Status Log'!$A$5:$B$304,2,FALSE)),"")</f>
        <v/>
      </c>
      <c r="R33" s="36">
        <f>IFERROR(IF(OR($A33="",$Q33=""),"",MAX(0,TODAY()-$Q33)),"")</f>
        <v/>
      </c>
      <c r="S33" s="34">
        <f>IFERROR(IF($A33="","",IF(AND($L33="Yes",OR($P33="Available",$P33="Occupied")),"Yes","No")),"")</f>
        <v/>
      </c>
      <c r="T33" s="37" t="n"/>
      <c r="U33" s="35">
        <f>IFERROR(IF(OR($A33="",$T33=""),"",$T33+Dashboard!$B$7),"")</f>
        <v/>
      </c>
      <c r="V33" s="34">
        <f>IFERROR(IF($A33="","",IF($T33="","Missing Date",IF($U33&lt;TODAY(),"Overdue","Current"))),"")</f>
        <v/>
      </c>
      <c r="W33" s="32" t="n"/>
      <c r="X33" s="38" t="n"/>
      <c r="Y33" s="34">
        <f>IFERROR(IF($A33="",0,IF(COUNTIF($A$5:$A$154,$A33)&gt;1,1,0)),0)</f>
        <v/>
      </c>
    </row>
    <row r="34">
      <c r="A34" s="32" t="n"/>
      <c r="B34" s="32" t="n"/>
      <c r="C34" s="32" t="n"/>
      <c r="D34" s="32" t="n"/>
      <c r="E34" s="32" t="n"/>
      <c r="F34" s="32" t="n"/>
      <c r="G34" s="32" t="n"/>
      <c r="H34" s="32" t="n"/>
      <c r="I34" s="32" t="n"/>
      <c r="J34" s="32" t="n"/>
      <c r="K34" s="32" t="n"/>
      <c r="L34" s="32" t="n"/>
      <c r="M34" s="11" t="n"/>
      <c r="N34" s="33">
        <f>IFERROR(IF($A34="","",IF($M34="",Dashboard!$B$9,$M34)),"")</f>
        <v/>
      </c>
      <c r="O34" s="34">
        <f>IFERROR(IF($A34="","",MAXIFS('Status Log'!$A$5:$A$304,'Status Log'!$D$5:$D$304,$A34)),"")</f>
        <v/>
      </c>
      <c r="P34" s="34">
        <f>IFERROR(IF($A34="","",IF($O34=0,"No Log",VLOOKUP($O34,'Status Log'!$A$5:$F$304,6,FALSE))),"No Log")</f>
        <v/>
      </c>
      <c r="Q34" s="35">
        <f>IFERROR(IF(OR($A34="",$O34=0),"",VLOOKUP($O34,'Status Log'!$A$5:$B$304,2,FALSE)),"")</f>
        <v/>
      </c>
      <c r="R34" s="36">
        <f>IFERROR(IF(OR($A34="",$Q34=""),"",MAX(0,TODAY()-$Q34)),"")</f>
        <v/>
      </c>
      <c r="S34" s="34">
        <f>IFERROR(IF($A34="","",IF(AND($L34="Yes",OR($P34="Available",$P34="Occupied")),"Yes","No")),"")</f>
        <v/>
      </c>
      <c r="T34" s="37" t="n"/>
      <c r="U34" s="35">
        <f>IFERROR(IF(OR($A34="",$T34=""),"",$T34+Dashboard!$B$7),"")</f>
        <v/>
      </c>
      <c r="V34" s="34">
        <f>IFERROR(IF($A34="","",IF($T34="","Missing Date",IF($U34&lt;TODAY(),"Overdue","Current"))),"")</f>
        <v/>
      </c>
      <c r="W34" s="32" t="n"/>
      <c r="X34" s="38" t="n"/>
      <c r="Y34" s="34">
        <f>IFERROR(IF($A34="",0,IF(COUNTIF($A$5:$A$154,$A34)&gt;1,1,0)),0)</f>
        <v/>
      </c>
    </row>
    <row r="35">
      <c r="A35" s="32" t="n"/>
      <c r="B35" s="32" t="n"/>
      <c r="C35" s="32" t="n"/>
      <c r="D35" s="32" t="n"/>
      <c r="E35" s="32" t="n"/>
      <c r="F35" s="32" t="n"/>
      <c r="G35" s="32" t="n"/>
      <c r="H35" s="32" t="n"/>
      <c r="I35" s="32" t="n"/>
      <c r="J35" s="32" t="n"/>
      <c r="K35" s="32" t="n"/>
      <c r="L35" s="32" t="n"/>
      <c r="M35" s="11" t="n"/>
      <c r="N35" s="33">
        <f>IFERROR(IF($A35="","",IF($M35="",Dashboard!$B$9,$M35)),"")</f>
        <v/>
      </c>
      <c r="O35" s="34">
        <f>IFERROR(IF($A35="","",MAXIFS('Status Log'!$A$5:$A$304,'Status Log'!$D$5:$D$304,$A35)),"")</f>
        <v/>
      </c>
      <c r="P35" s="34">
        <f>IFERROR(IF($A35="","",IF($O35=0,"No Log",VLOOKUP($O35,'Status Log'!$A$5:$F$304,6,FALSE))),"No Log")</f>
        <v/>
      </c>
      <c r="Q35" s="35">
        <f>IFERROR(IF(OR($A35="",$O35=0),"",VLOOKUP($O35,'Status Log'!$A$5:$B$304,2,FALSE)),"")</f>
        <v/>
      </c>
      <c r="R35" s="36">
        <f>IFERROR(IF(OR($A35="",$Q35=""),"",MAX(0,TODAY()-$Q35)),"")</f>
        <v/>
      </c>
      <c r="S35" s="34">
        <f>IFERROR(IF($A35="","",IF(AND($L35="Yes",OR($P35="Available",$P35="Occupied")),"Yes","No")),"")</f>
        <v/>
      </c>
      <c r="T35" s="37" t="n"/>
      <c r="U35" s="35">
        <f>IFERROR(IF(OR($A35="",$T35=""),"",$T35+Dashboard!$B$7),"")</f>
        <v/>
      </c>
      <c r="V35" s="34">
        <f>IFERROR(IF($A35="","",IF($T35="","Missing Date",IF($U35&lt;TODAY(),"Overdue","Current"))),"")</f>
        <v/>
      </c>
      <c r="W35" s="32" t="n"/>
      <c r="X35" s="38" t="n"/>
      <c r="Y35" s="34">
        <f>IFERROR(IF($A35="",0,IF(COUNTIF($A$5:$A$154,$A35)&gt;1,1,0)),0)</f>
        <v/>
      </c>
    </row>
    <row r="36">
      <c r="A36" s="32" t="n"/>
      <c r="B36" s="32" t="n"/>
      <c r="C36" s="32" t="n"/>
      <c r="D36" s="32" t="n"/>
      <c r="E36" s="32" t="n"/>
      <c r="F36" s="32" t="n"/>
      <c r="G36" s="32" t="n"/>
      <c r="H36" s="32" t="n"/>
      <c r="I36" s="32" t="n"/>
      <c r="J36" s="32" t="n"/>
      <c r="K36" s="32" t="n"/>
      <c r="L36" s="32" t="n"/>
      <c r="M36" s="11" t="n"/>
      <c r="N36" s="33">
        <f>IFERROR(IF($A36="","",IF($M36="",Dashboard!$B$9,$M36)),"")</f>
        <v/>
      </c>
      <c r="O36" s="34">
        <f>IFERROR(IF($A36="","",MAXIFS('Status Log'!$A$5:$A$304,'Status Log'!$D$5:$D$304,$A36)),"")</f>
        <v/>
      </c>
      <c r="P36" s="34">
        <f>IFERROR(IF($A36="","",IF($O36=0,"No Log",VLOOKUP($O36,'Status Log'!$A$5:$F$304,6,FALSE))),"No Log")</f>
        <v/>
      </c>
      <c r="Q36" s="35">
        <f>IFERROR(IF(OR($A36="",$O36=0),"",VLOOKUP($O36,'Status Log'!$A$5:$B$304,2,FALSE)),"")</f>
        <v/>
      </c>
      <c r="R36" s="36">
        <f>IFERROR(IF(OR($A36="",$Q36=""),"",MAX(0,TODAY()-$Q36)),"")</f>
        <v/>
      </c>
      <c r="S36" s="34">
        <f>IFERROR(IF($A36="","",IF(AND($L36="Yes",OR($P36="Available",$P36="Occupied")),"Yes","No")),"")</f>
        <v/>
      </c>
      <c r="T36" s="37" t="n"/>
      <c r="U36" s="35">
        <f>IFERROR(IF(OR($A36="",$T36=""),"",$T36+Dashboard!$B$7),"")</f>
        <v/>
      </c>
      <c r="V36" s="34">
        <f>IFERROR(IF($A36="","",IF($T36="","Missing Date",IF($U36&lt;TODAY(),"Overdue","Current"))),"")</f>
        <v/>
      </c>
      <c r="W36" s="32" t="n"/>
      <c r="X36" s="38" t="n"/>
      <c r="Y36" s="34">
        <f>IFERROR(IF($A36="",0,IF(COUNTIF($A$5:$A$154,$A36)&gt;1,1,0)),0)</f>
        <v/>
      </c>
    </row>
    <row r="37">
      <c r="A37" s="32" t="n"/>
      <c r="B37" s="32" t="n"/>
      <c r="C37" s="32" t="n"/>
      <c r="D37" s="32" t="n"/>
      <c r="E37" s="32" t="n"/>
      <c r="F37" s="32" t="n"/>
      <c r="G37" s="32" t="n"/>
      <c r="H37" s="32" t="n"/>
      <c r="I37" s="32" t="n"/>
      <c r="J37" s="32" t="n"/>
      <c r="K37" s="32" t="n"/>
      <c r="L37" s="32" t="n"/>
      <c r="M37" s="11" t="n"/>
      <c r="N37" s="33">
        <f>IFERROR(IF($A37="","",IF($M37="",Dashboard!$B$9,$M37)),"")</f>
        <v/>
      </c>
      <c r="O37" s="34">
        <f>IFERROR(IF($A37="","",MAXIFS('Status Log'!$A$5:$A$304,'Status Log'!$D$5:$D$304,$A37)),"")</f>
        <v/>
      </c>
      <c r="P37" s="34">
        <f>IFERROR(IF($A37="","",IF($O37=0,"No Log",VLOOKUP($O37,'Status Log'!$A$5:$F$304,6,FALSE))),"No Log")</f>
        <v/>
      </c>
      <c r="Q37" s="35">
        <f>IFERROR(IF(OR($A37="",$O37=0),"",VLOOKUP($O37,'Status Log'!$A$5:$B$304,2,FALSE)),"")</f>
        <v/>
      </c>
      <c r="R37" s="36">
        <f>IFERROR(IF(OR($A37="",$Q37=""),"",MAX(0,TODAY()-$Q37)),"")</f>
        <v/>
      </c>
      <c r="S37" s="34">
        <f>IFERROR(IF($A37="","",IF(AND($L37="Yes",OR($P37="Available",$P37="Occupied")),"Yes","No")),"")</f>
        <v/>
      </c>
      <c r="T37" s="37" t="n"/>
      <c r="U37" s="35">
        <f>IFERROR(IF(OR($A37="",$T37=""),"",$T37+Dashboard!$B$7),"")</f>
        <v/>
      </c>
      <c r="V37" s="34">
        <f>IFERROR(IF($A37="","",IF($T37="","Missing Date",IF($U37&lt;TODAY(),"Overdue","Current"))),"")</f>
        <v/>
      </c>
      <c r="W37" s="32" t="n"/>
      <c r="X37" s="38" t="n"/>
      <c r="Y37" s="34">
        <f>IFERROR(IF($A37="",0,IF(COUNTIF($A$5:$A$154,$A37)&gt;1,1,0)),0)</f>
        <v/>
      </c>
    </row>
    <row r="38">
      <c r="A38" s="32" t="n"/>
      <c r="B38" s="32" t="n"/>
      <c r="C38" s="32" t="n"/>
      <c r="D38" s="32" t="n"/>
      <c r="E38" s="32" t="n"/>
      <c r="F38" s="32" t="n"/>
      <c r="G38" s="32" t="n"/>
      <c r="H38" s="32" t="n"/>
      <c r="I38" s="32" t="n"/>
      <c r="J38" s="32" t="n"/>
      <c r="K38" s="32" t="n"/>
      <c r="L38" s="32" t="n"/>
      <c r="M38" s="11" t="n"/>
      <c r="N38" s="33">
        <f>IFERROR(IF($A38="","",IF($M38="",Dashboard!$B$9,$M38)),"")</f>
        <v/>
      </c>
      <c r="O38" s="34">
        <f>IFERROR(IF($A38="","",MAXIFS('Status Log'!$A$5:$A$304,'Status Log'!$D$5:$D$304,$A38)),"")</f>
        <v/>
      </c>
      <c r="P38" s="34">
        <f>IFERROR(IF($A38="","",IF($O38=0,"No Log",VLOOKUP($O38,'Status Log'!$A$5:$F$304,6,FALSE))),"No Log")</f>
        <v/>
      </c>
      <c r="Q38" s="35">
        <f>IFERROR(IF(OR($A38="",$O38=0),"",VLOOKUP($O38,'Status Log'!$A$5:$B$304,2,FALSE)),"")</f>
        <v/>
      </c>
      <c r="R38" s="36">
        <f>IFERROR(IF(OR($A38="",$Q38=""),"",MAX(0,TODAY()-$Q38)),"")</f>
        <v/>
      </c>
      <c r="S38" s="34">
        <f>IFERROR(IF($A38="","",IF(AND($L38="Yes",OR($P38="Available",$P38="Occupied")),"Yes","No")),"")</f>
        <v/>
      </c>
      <c r="T38" s="37" t="n"/>
      <c r="U38" s="35">
        <f>IFERROR(IF(OR($A38="",$T38=""),"",$T38+Dashboard!$B$7),"")</f>
        <v/>
      </c>
      <c r="V38" s="34">
        <f>IFERROR(IF($A38="","",IF($T38="","Missing Date",IF($U38&lt;TODAY(),"Overdue","Current"))),"")</f>
        <v/>
      </c>
      <c r="W38" s="32" t="n"/>
      <c r="X38" s="38" t="n"/>
      <c r="Y38" s="34">
        <f>IFERROR(IF($A38="",0,IF(COUNTIF($A$5:$A$154,$A38)&gt;1,1,0)),0)</f>
        <v/>
      </c>
    </row>
    <row r="39">
      <c r="A39" s="32" t="n"/>
      <c r="B39" s="32" t="n"/>
      <c r="C39" s="32" t="n"/>
      <c r="D39" s="32" t="n"/>
      <c r="E39" s="32" t="n"/>
      <c r="F39" s="32" t="n"/>
      <c r="G39" s="32" t="n"/>
      <c r="H39" s="32" t="n"/>
      <c r="I39" s="32" t="n"/>
      <c r="J39" s="32" t="n"/>
      <c r="K39" s="32" t="n"/>
      <c r="L39" s="32" t="n"/>
      <c r="M39" s="11" t="n"/>
      <c r="N39" s="33">
        <f>IFERROR(IF($A39="","",IF($M39="",Dashboard!$B$9,$M39)),"")</f>
        <v/>
      </c>
      <c r="O39" s="34">
        <f>IFERROR(IF($A39="","",MAXIFS('Status Log'!$A$5:$A$304,'Status Log'!$D$5:$D$304,$A39)),"")</f>
        <v/>
      </c>
      <c r="P39" s="34">
        <f>IFERROR(IF($A39="","",IF($O39=0,"No Log",VLOOKUP($O39,'Status Log'!$A$5:$F$304,6,FALSE))),"No Log")</f>
        <v/>
      </c>
      <c r="Q39" s="35">
        <f>IFERROR(IF(OR($A39="",$O39=0),"",VLOOKUP($O39,'Status Log'!$A$5:$B$304,2,FALSE)),"")</f>
        <v/>
      </c>
      <c r="R39" s="36">
        <f>IFERROR(IF(OR($A39="",$Q39=""),"",MAX(0,TODAY()-$Q39)),"")</f>
        <v/>
      </c>
      <c r="S39" s="34">
        <f>IFERROR(IF($A39="","",IF(AND($L39="Yes",OR($P39="Available",$P39="Occupied")),"Yes","No")),"")</f>
        <v/>
      </c>
      <c r="T39" s="37" t="n"/>
      <c r="U39" s="35">
        <f>IFERROR(IF(OR($A39="",$T39=""),"",$T39+Dashboard!$B$7),"")</f>
        <v/>
      </c>
      <c r="V39" s="34">
        <f>IFERROR(IF($A39="","",IF($T39="","Missing Date",IF($U39&lt;TODAY(),"Overdue","Current"))),"")</f>
        <v/>
      </c>
      <c r="W39" s="32" t="n"/>
      <c r="X39" s="38" t="n"/>
      <c r="Y39" s="34">
        <f>IFERROR(IF($A39="",0,IF(COUNTIF($A$5:$A$154,$A39)&gt;1,1,0)),0)</f>
        <v/>
      </c>
    </row>
    <row r="40">
      <c r="A40" s="32" t="n"/>
      <c r="B40" s="32" t="n"/>
      <c r="C40" s="32" t="n"/>
      <c r="D40" s="32" t="n"/>
      <c r="E40" s="32" t="n"/>
      <c r="F40" s="32" t="n"/>
      <c r="G40" s="32" t="n"/>
      <c r="H40" s="32" t="n"/>
      <c r="I40" s="32" t="n"/>
      <c r="J40" s="32" t="n"/>
      <c r="K40" s="32" t="n"/>
      <c r="L40" s="32" t="n"/>
      <c r="M40" s="11" t="n"/>
      <c r="N40" s="33">
        <f>IFERROR(IF($A40="","",IF($M40="",Dashboard!$B$9,$M40)),"")</f>
        <v/>
      </c>
      <c r="O40" s="34">
        <f>IFERROR(IF($A40="","",MAXIFS('Status Log'!$A$5:$A$304,'Status Log'!$D$5:$D$304,$A40)),"")</f>
        <v/>
      </c>
      <c r="P40" s="34">
        <f>IFERROR(IF($A40="","",IF($O40=0,"No Log",VLOOKUP($O40,'Status Log'!$A$5:$F$304,6,FALSE))),"No Log")</f>
        <v/>
      </c>
      <c r="Q40" s="35">
        <f>IFERROR(IF(OR($A40="",$O40=0),"",VLOOKUP($O40,'Status Log'!$A$5:$B$304,2,FALSE)),"")</f>
        <v/>
      </c>
      <c r="R40" s="36">
        <f>IFERROR(IF(OR($A40="",$Q40=""),"",MAX(0,TODAY()-$Q40)),"")</f>
        <v/>
      </c>
      <c r="S40" s="34">
        <f>IFERROR(IF($A40="","",IF(AND($L40="Yes",OR($P40="Available",$P40="Occupied")),"Yes","No")),"")</f>
        <v/>
      </c>
      <c r="T40" s="37" t="n"/>
      <c r="U40" s="35">
        <f>IFERROR(IF(OR($A40="",$T40=""),"",$T40+Dashboard!$B$7),"")</f>
        <v/>
      </c>
      <c r="V40" s="34">
        <f>IFERROR(IF($A40="","",IF($T40="","Missing Date",IF($U40&lt;TODAY(),"Overdue","Current"))),"")</f>
        <v/>
      </c>
      <c r="W40" s="32" t="n"/>
      <c r="X40" s="38" t="n"/>
      <c r="Y40" s="34">
        <f>IFERROR(IF($A40="",0,IF(COUNTIF($A$5:$A$154,$A40)&gt;1,1,0)),0)</f>
        <v/>
      </c>
    </row>
    <row r="41">
      <c r="A41" s="32" t="n"/>
      <c r="B41" s="32" t="n"/>
      <c r="C41" s="32" t="n"/>
      <c r="D41" s="32" t="n"/>
      <c r="E41" s="32" t="n"/>
      <c r="F41" s="32" t="n"/>
      <c r="G41" s="32" t="n"/>
      <c r="H41" s="32" t="n"/>
      <c r="I41" s="32" t="n"/>
      <c r="J41" s="32" t="n"/>
      <c r="K41" s="32" t="n"/>
      <c r="L41" s="32" t="n"/>
      <c r="M41" s="11" t="n"/>
      <c r="N41" s="33">
        <f>IFERROR(IF($A41="","",IF($M41="",Dashboard!$B$9,$M41)),"")</f>
        <v/>
      </c>
      <c r="O41" s="34">
        <f>IFERROR(IF($A41="","",MAXIFS('Status Log'!$A$5:$A$304,'Status Log'!$D$5:$D$304,$A41)),"")</f>
        <v/>
      </c>
      <c r="P41" s="34">
        <f>IFERROR(IF($A41="","",IF($O41=0,"No Log",VLOOKUP($O41,'Status Log'!$A$5:$F$304,6,FALSE))),"No Log")</f>
        <v/>
      </c>
      <c r="Q41" s="35">
        <f>IFERROR(IF(OR($A41="",$O41=0),"",VLOOKUP($O41,'Status Log'!$A$5:$B$304,2,FALSE)),"")</f>
        <v/>
      </c>
      <c r="R41" s="36">
        <f>IFERROR(IF(OR($A41="",$Q41=""),"",MAX(0,TODAY()-$Q41)),"")</f>
        <v/>
      </c>
      <c r="S41" s="34">
        <f>IFERROR(IF($A41="","",IF(AND($L41="Yes",OR($P41="Available",$P41="Occupied")),"Yes","No")),"")</f>
        <v/>
      </c>
      <c r="T41" s="37" t="n"/>
      <c r="U41" s="35">
        <f>IFERROR(IF(OR($A41="",$T41=""),"",$T41+Dashboard!$B$7),"")</f>
        <v/>
      </c>
      <c r="V41" s="34">
        <f>IFERROR(IF($A41="","",IF($T41="","Missing Date",IF($U41&lt;TODAY(),"Overdue","Current"))),"")</f>
        <v/>
      </c>
      <c r="W41" s="32" t="n"/>
      <c r="X41" s="38" t="n"/>
      <c r="Y41" s="34">
        <f>IFERROR(IF($A41="",0,IF(COUNTIF($A$5:$A$154,$A41)&gt;1,1,0)),0)</f>
        <v/>
      </c>
    </row>
    <row r="42">
      <c r="A42" s="32" t="n"/>
      <c r="B42" s="32" t="n"/>
      <c r="C42" s="32" t="n"/>
      <c r="D42" s="32" t="n"/>
      <c r="E42" s="32" t="n"/>
      <c r="F42" s="32" t="n"/>
      <c r="G42" s="32" t="n"/>
      <c r="H42" s="32" t="n"/>
      <c r="I42" s="32" t="n"/>
      <c r="J42" s="32" t="n"/>
      <c r="K42" s="32" t="n"/>
      <c r="L42" s="32" t="n"/>
      <c r="M42" s="11" t="n"/>
      <c r="N42" s="33">
        <f>IFERROR(IF($A42="","",IF($M42="",Dashboard!$B$9,$M42)),"")</f>
        <v/>
      </c>
      <c r="O42" s="34">
        <f>IFERROR(IF($A42="","",MAXIFS('Status Log'!$A$5:$A$304,'Status Log'!$D$5:$D$304,$A42)),"")</f>
        <v/>
      </c>
      <c r="P42" s="34">
        <f>IFERROR(IF($A42="","",IF($O42=0,"No Log",VLOOKUP($O42,'Status Log'!$A$5:$F$304,6,FALSE))),"No Log")</f>
        <v/>
      </c>
      <c r="Q42" s="35">
        <f>IFERROR(IF(OR($A42="",$O42=0),"",VLOOKUP($O42,'Status Log'!$A$5:$B$304,2,FALSE)),"")</f>
        <v/>
      </c>
      <c r="R42" s="36">
        <f>IFERROR(IF(OR($A42="",$Q42=""),"",MAX(0,TODAY()-$Q42)),"")</f>
        <v/>
      </c>
      <c r="S42" s="34">
        <f>IFERROR(IF($A42="","",IF(AND($L42="Yes",OR($P42="Available",$P42="Occupied")),"Yes","No")),"")</f>
        <v/>
      </c>
      <c r="T42" s="37" t="n"/>
      <c r="U42" s="35">
        <f>IFERROR(IF(OR($A42="",$T42=""),"",$T42+Dashboard!$B$7),"")</f>
        <v/>
      </c>
      <c r="V42" s="34">
        <f>IFERROR(IF($A42="","",IF($T42="","Missing Date",IF($U42&lt;TODAY(),"Overdue","Current"))),"")</f>
        <v/>
      </c>
      <c r="W42" s="32" t="n"/>
      <c r="X42" s="38" t="n"/>
      <c r="Y42" s="34">
        <f>IFERROR(IF($A42="",0,IF(COUNTIF($A$5:$A$154,$A42)&gt;1,1,0)),0)</f>
        <v/>
      </c>
    </row>
    <row r="43">
      <c r="A43" s="32" t="n"/>
      <c r="B43" s="32" t="n"/>
      <c r="C43" s="32" t="n"/>
      <c r="D43" s="32" t="n"/>
      <c r="E43" s="32" t="n"/>
      <c r="F43" s="32" t="n"/>
      <c r="G43" s="32" t="n"/>
      <c r="H43" s="32" t="n"/>
      <c r="I43" s="32" t="n"/>
      <c r="J43" s="32" t="n"/>
      <c r="K43" s="32" t="n"/>
      <c r="L43" s="32" t="n"/>
      <c r="M43" s="11" t="n"/>
      <c r="N43" s="33">
        <f>IFERROR(IF($A43="","",IF($M43="",Dashboard!$B$9,$M43)),"")</f>
        <v/>
      </c>
      <c r="O43" s="34">
        <f>IFERROR(IF($A43="","",MAXIFS('Status Log'!$A$5:$A$304,'Status Log'!$D$5:$D$304,$A43)),"")</f>
        <v/>
      </c>
      <c r="P43" s="34">
        <f>IFERROR(IF($A43="","",IF($O43=0,"No Log",VLOOKUP($O43,'Status Log'!$A$5:$F$304,6,FALSE))),"No Log")</f>
        <v/>
      </c>
      <c r="Q43" s="35">
        <f>IFERROR(IF(OR($A43="",$O43=0),"",VLOOKUP($O43,'Status Log'!$A$5:$B$304,2,FALSE)),"")</f>
        <v/>
      </c>
      <c r="R43" s="36">
        <f>IFERROR(IF(OR($A43="",$Q43=""),"",MAX(0,TODAY()-$Q43)),"")</f>
        <v/>
      </c>
      <c r="S43" s="34">
        <f>IFERROR(IF($A43="","",IF(AND($L43="Yes",OR($P43="Available",$P43="Occupied")),"Yes","No")),"")</f>
        <v/>
      </c>
      <c r="T43" s="37" t="n"/>
      <c r="U43" s="35">
        <f>IFERROR(IF(OR($A43="",$T43=""),"",$T43+Dashboard!$B$7),"")</f>
        <v/>
      </c>
      <c r="V43" s="34">
        <f>IFERROR(IF($A43="","",IF($T43="","Missing Date",IF($U43&lt;TODAY(),"Overdue","Current"))),"")</f>
        <v/>
      </c>
      <c r="W43" s="32" t="n"/>
      <c r="X43" s="38" t="n"/>
      <c r="Y43" s="34">
        <f>IFERROR(IF($A43="",0,IF(COUNTIF($A$5:$A$154,$A43)&gt;1,1,0)),0)</f>
        <v/>
      </c>
    </row>
    <row r="44">
      <c r="A44" s="32" t="n"/>
      <c r="B44" s="32" t="n"/>
      <c r="C44" s="32" t="n"/>
      <c r="D44" s="32" t="n"/>
      <c r="E44" s="32" t="n"/>
      <c r="F44" s="32" t="n"/>
      <c r="G44" s="32" t="n"/>
      <c r="H44" s="32" t="n"/>
      <c r="I44" s="32" t="n"/>
      <c r="J44" s="32" t="n"/>
      <c r="K44" s="32" t="n"/>
      <c r="L44" s="32" t="n"/>
      <c r="M44" s="11" t="n"/>
      <c r="N44" s="33">
        <f>IFERROR(IF($A44="","",IF($M44="",Dashboard!$B$9,$M44)),"")</f>
        <v/>
      </c>
      <c r="O44" s="34">
        <f>IFERROR(IF($A44="","",MAXIFS('Status Log'!$A$5:$A$304,'Status Log'!$D$5:$D$304,$A44)),"")</f>
        <v/>
      </c>
      <c r="P44" s="34">
        <f>IFERROR(IF($A44="","",IF($O44=0,"No Log",VLOOKUP($O44,'Status Log'!$A$5:$F$304,6,FALSE))),"No Log")</f>
        <v/>
      </c>
      <c r="Q44" s="35">
        <f>IFERROR(IF(OR($A44="",$O44=0),"",VLOOKUP($O44,'Status Log'!$A$5:$B$304,2,FALSE)),"")</f>
        <v/>
      </c>
      <c r="R44" s="36">
        <f>IFERROR(IF(OR($A44="",$Q44=""),"",MAX(0,TODAY()-$Q44)),"")</f>
        <v/>
      </c>
      <c r="S44" s="34">
        <f>IFERROR(IF($A44="","",IF(AND($L44="Yes",OR($P44="Available",$P44="Occupied")),"Yes","No")),"")</f>
        <v/>
      </c>
      <c r="T44" s="37" t="n"/>
      <c r="U44" s="35">
        <f>IFERROR(IF(OR($A44="",$T44=""),"",$T44+Dashboard!$B$7),"")</f>
        <v/>
      </c>
      <c r="V44" s="34">
        <f>IFERROR(IF($A44="","",IF($T44="","Missing Date",IF($U44&lt;TODAY(),"Overdue","Current"))),"")</f>
        <v/>
      </c>
      <c r="W44" s="32" t="n"/>
      <c r="X44" s="38" t="n"/>
      <c r="Y44" s="34">
        <f>IFERROR(IF($A44="",0,IF(COUNTIF($A$5:$A$154,$A44)&gt;1,1,0)),0)</f>
        <v/>
      </c>
    </row>
    <row r="45">
      <c r="A45" s="32" t="n"/>
      <c r="B45" s="32" t="n"/>
      <c r="C45" s="32" t="n"/>
      <c r="D45" s="32" t="n"/>
      <c r="E45" s="32" t="n"/>
      <c r="F45" s="32" t="n"/>
      <c r="G45" s="32" t="n"/>
      <c r="H45" s="32" t="n"/>
      <c r="I45" s="32" t="n"/>
      <c r="J45" s="32" t="n"/>
      <c r="K45" s="32" t="n"/>
      <c r="L45" s="32" t="n"/>
      <c r="M45" s="11" t="n"/>
      <c r="N45" s="33">
        <f>IFERROR(IF($A45="","",IF($M45="",Dashboard!$B$9,$M45)),"")</f>
        <v/>
      </c>
      <c r="O45" s="34">
        <f>IFERROR(IF($A45="","",MAXIFS('Status Log'!$A$5:$A$304,'Status Log'!$D$5:$D$304,$A45)),"")</f>
        <v/>
      </c>
      <c r="P45" s="34">
        <f>IFERROR(IF($A45="","",IF($O45=0,"No Log",VLOOKUP($O45,'Status Log'!$A$5:$F$304,6,FALSE))),"No Log")</f>
        <v/>
      </c>
      <c r="Q45" s="35">
        <f>IFERROR(IF(OR($A45="",$O45=0),"",VLOOKUP($O45,'Status Log'!$A$5:$B$304,2,FALSE)),"")</f>
        <v/>
      </c>
      <c r="R45" s="36">
        <f>IFERROR(IF(OR($A45="",$Q45=""),"",MAX(0,TODAY()-$Q45)),"")</f>
        <v/>
      </c>
      <c r="S45" s="34">
        <f>IFERROR(IF($A45="","",IF(AND($L45="Yes",OR($P45="Available",$P45="Occupied")),"Yes","No")),"")</f>
        <v/>
      </c>
      <c r="T45" s="37" t="n"/>
      <c r="U45" s="35">
        <f>IFERROR(IF(OR($A45="",$T45=""),"",$T45+Dashboard!$B$7),"")</f>
        <v/>
      </c>
      <c r="V45" s="34">
        <f>IFERROR(IF($A45="","",IF($T45="","Missing Date",IF($U45&lt;TODAY(),"Overdue","Current"))),"")</f>
        <v/>
      </c>
      <c r="W45" s="32" t="n"/>
      <c r="X45" s="38" t="n"/>
      <c r="Y45" s="34">
        <f>IFERROR(IF($A45="",0,IF(COUNTIF($A$5:$A$154,$A45)&gt;1,1,0)),0)</f>
        <v/>
      </c>
    </row>
    <row r="46">
      <c r="A46" s="32" t="n"/>
      <c r="B46" s="32" t="n"/>
      <c r="C46" s="32" t="n"/>
      <c r="D46" s="32" t="n"/>
      <c r="E46" s="32" t="n"/>
      <c r="F46" s="32" t="n"/>
      <c r="G46" s="32" t="n"/>
      <c r="H46" s="32" t="n"/>
      <c r="I46" s="32" t="n"/>
      <c r="J46" s="32" t="n"/>
      <c r="K46" s="32" t="n"/>
      <c r="L46" s="32" t="n"/>
      <c r="M46" s="11" t="n"/>
      <c r="N46" s="33">
        <f>IFERROR(IF($A46="","",IF($M46="",Dashboard!$B$9,$M46)),"")</f>
        <v/>
      </c>
      <c r="O46" s="34">
        <f>IFERROR(IF($A46="","",MAXIFS('Status Log'!$A$5:$A$304,'Status Log'!$D$5:$D$304,$A46)),"")</f>
        <v/>
      </c>
      <c r="P46" s="34">
        <f>IFERROR(IF($A46="","",IF($O46=0,"No Log",VLOOKUP($O46,'Status Log'!$A$5:$F$304,6,FALSE))),"No Log")</f>
        <v/>
      </c>
      <c r="Q46" s="35">
        <f>IFERROR(IF(OR($A46="",$O46=0),"",VLOOKUP($O46,'Status Log'!$A$5:$B$304,2,FALSE)),"")</f>
        <v/>
      </c>
      <c r="R46" s="36">
        <f>IFERROR(IF(OR($A46="",$Q46=""),"",MAX(0,TODAY()-$Q46)),"")</f>
        <v/>
      </c>
      <c r="S46" s="34">
        <f>IFERROR(IF($A46="","",IF(AND($L46="Yes",OR($P46="Available",$P46="Occupied")),"Yes","No")),"")</f>
        <v/>
      </c>
      <c r="T46" s="37" t="n"/>
      <c r="U46" s="35">
        <f>IFERROR(IF(OR($A46="",$T46=""),"",$T46+Dashboard!$B$7),"")</f>
        <v/>
      </c>
      <c r="V46" s="34">
        <f>IFERROR(IF($A46="","",IF($T46="","Missing Date",IF($U46&lt;TODAY(),"Overdue","Current"))),"")</f>
        <v/>
      </c>
      <c r="W46" s="32" t="n"/>
      <c r="X46" s="38" t="n"/>
      <c r="Y46" s="34">
        <f>IFERROR(IF($A46="",0,IF(COUNTIF($A$5:$A$154,$A46)&gt;1,1,0)),0)</f>
        <v/>
      </c>
    </row>
    <row r="47">
      <c r="A47" s="32" t="n"/>
      <c r="B47" s="32" t="n"/>
      <c r="C47" s="32" t="n"/>
      <c r="D47" s="32" t="n"/>
      <c r="E47" s="32" t="n"/>
      <c r="F47" s="32" t="n"/>
      <c r="G47" s="32" t="n"/>
      <c r="H47" s="32" t="n"/>
      <c r="I47" s="32" t="n"/>
      <c r="J47" s="32" t="n"/>
      <c r="K47" s="32" t="n"/>
      <c r="L47" s="32" t="n"/>
      <c r="M47" s="11" t="n"/>
      <c r="N47" s="33">
        <f>IFERROR(IF($A47="","",IF($M47="",Dashboard!$B$9,$M47)),"")</f>
        <v/>
      </c>
      <c r="O47" s="34">
        <f>IFERROR(IF($A47="","",MAXIFS('Status Log'!$A$5:$A$304,'Status Log'!$D$5:$D$304,$A47)),"")</f>
        <v/>
      </c>
      <c r="P47" s="34">
        <f>IFERROR(IF($A47="","",IF($O47=0,"No Log",VLOOKUP($O47,'Status Log'!$A$5:$F$304,6,FALSE))),"No Log")</f>
        <v/>
      </c>
      <c r="Q47" s="35">
        <f>IFERROR(IF(OR($A47="",$O47=0),"",VLOOKUP($O47,'Status Log'!$A$5:$B$304,2,FALSE)),"")</f>
        <v/>
      </c>
      <c r="R47" s="36">
        <f>IFERROR(IF(OR($A47="",$Q47=""),"",MAX(0,TODAY()-$Q47)),"")</f>
        <v/>
      </c>
      <c r="S47" s="34">
        <f>IFERROR(IF($A47="","",IF(AND($L47="Yes",OR($P47="Available",$P47="Occupied")),"Yes","No")),"")</f>
        <v/>
      </c>
      <c r="T47" s="37" t="n"/>
      <c r="U47" s="35">
        <f>IFERROR(IF(OR($A47="",$T47=""),"",$T47+Dashboard!$B$7),"")</f>
        <v/>
      </c>
      <c r="V47" s="34">
        <f>IFERROR(IF($A47="","",IF($T47="","Missing Date",IF($U47&lt;TODAY(),"Overdue","Current"))),"")</f>
        <v/>
      </c>
      <c r="W47" s="32" t="n"/>
      <c r="X47" s="38" t="n"/>
      <c r="Y47" s="34">
        <f>IFERROR(IF($A47="",0,IF(COUNTIF($A$5:$A$154,$A47)&gt;1,1,0)),0)</f>
        <v/>
      </c>
    </row>
    <row r="48">
      <c r="A48" s="32" t="n"/>
      <c r="B48" s="32" t="n"/>
      <c r="C48" s="32" t="n"/>
      <c r="D48" s="32" t="n"/>
      <c r="E48" s="32" t="n"/>
      <c r="F48" s="32" t="n"/>
      <c r="G48" s="32" t="n"/>
      <c r="H48" s="32" t="n"/>
      <c r="I48" s="32" t="n"/>
      <c r="J48" s="32" t="n"/>
      <c r="K48" s="32" t="n"/>
      <c r="L48" s="32" t="n"/>
      <c r="M48" s="11" t="n"/>
      <c r="N48" s="33">
        <f>IFERROR(IF($A48="","",IF($M48="",Dashboard!$B$9,$M48)),"")</f>
        <v/>
      </c>
      <c r="O48" s="34">
        <f>IFERROR(IF($A48="","",MAXIFS('Status Log'!$A$5:$A$304,'Status Log'!$D$5:$D$304,$A48)),"")</f>
        <v/>
      </c>
      <c r="P48" s="34">
        <f>IFERROR(IF($A48="","",IF($O48=0,"No Log",VLOOKUP($O48,'Status Log'!$A$5:$F$304,6,FALSE))),"No Log")</f>
        <v/>
      </c>
      <c r="Q48" s="35">
        <f>IFERROR(IF(OR($A48="",$O48=0),"",VLOOKUP($O48,'Status Log'!$A$5:$B$304,2,FALSE)),"")</f>
        <v/>
      </c>
      <c r="R48" s="36">
        <f>IFERROR(IF(OR($A48="",$Q48=""),"",MAX(0,TODAY()-$Q48)),"")</f>
        <v/>
      </c>
      <c r="S48" s="34">
        <f>IFERROR(IF($A48="","",IF(AND($L48="Yes",OR($P48="Available",$P48="Occupied")),"Yes","No")),"")</f>
        <v/>
      </c>
      <c r="T48" s="37" t="n"/>
      <c r="U48" s="35">
        <f>IFERROR(IF(OR($A48="",$T48=""),"",$T48+Dashboard!$B$7),"")</f>
        <v/>
      </c>
      <c r="V48" s="34">
        <f>IFERROR(IF($A48="","",IF($T48="","Missing Date",IF($U48&lt;TODAY(),"Overdue","Current"))),"")</f>
        <v/>
      </c>
      <c r="W48" s="32" t="n"/>
      <c r="X48" s="38" t="n"/>
      <c r="Y48" s="34">
        <f>IFERROR(IF($A48="",0,IF(COUNTIF($A$5:$A$154,$A48)&gt;1,1,0)),0)</f>
        <v/>
      </c>
    </row>
    <row r="49">
      <c r="A49" s="32" t="n"/>
      <c r="B49" s="32" t="n"/>
      <c r="C49" s="32" t="n"/>
      <c r="D49" s="32" t="n"/>
      <c r="E49" s="32" t="n"/>
      <c r="F49" s="32" t="n"/>
      <c r="G49" s="32" t="n"/>
      <c r="H49" s="32" t="n"/>
      <c r="I49" s="32" t="n"/>
      <c r="J49" s="32" t="n"/>
      <c r="K49" s="32" t="n"/>
      <c r="L49" s="32" t="n"/>
      <c r="M49" s="11" t="n"/>
      <c r="N49" s="33">
        <f>IFERROR(IF($A49="","",IF($M49="",Dashboard!$B$9,$M49)),"")</f>
        <v/>
      </c>
      <c r="O49" s="34">
        <f>IFERROR(IF($A49="","",MAXIFS('Status Log'!$A$5:$A$304,'Status Log'!$D$5:$D$304,$A49)),"")</f>
        <v/>
      </c>
      <c r="P49" s="34">
        <f>IFERROR(IF($A49="","",IF($O49=0,"No Log",VLOOKUP($O49,'Status Log'!$A$5:$F$304,6,FALSE))),"No Log")</f>
        <v/>
      </c>
      <c r="Q49" s="35">
        <f>IFERROR(IF(OR($A49="",$O49=0),"",VLOOKUP($O49,'Status Log'!$A$5:$B$304,2,FALSE)),"")</f>
        <v/>
      </c>
      <c r="R49" s="36">
        <f>IFERROR(IF(OR($A49="",$Q49=""),"",MAX(0,TODAY()-$Q49)),"")</f>
        <v/>
      </c>
      <c r="S49" s="34">
        <f>IFERROR(IF($A49="","",IF(AND($L49="Yes",OR($P49="Available",$P49="Occupied")),"Yes","No")),"")</f>
        <v/>
      </c>
      <c r="T49" s="37" t="n"/>
      <c r="U49" s="35">
        <f>IFERROR(IF(OR($A49="",$T49=""),"",$T49+Dashboard!$B$7),"")</f>
        <v/>
      </c>
      <c r="V49" s="34">
        <f>IFERROR(IF($A49="","",IF($T49="","Missing Date",IF($U49&lt;TODAY(),"Overdue","Current"))),"")</f>
        <v/>
      </c>
      <c r="W49" s="32" t="n"/>
      <c r="X49" s="38" t="n"/>
      <c r="Y49" s="34">
        <f>IFERROR(IF($A49="",0,IF(COUNTIF($A$5:$A$154,$A49)&gt;1,1,0)),0)</f>
        <v/>
      </c>
    </row>
    <row r="50">
      <c r="A50" s="32" t="n"/>
      <c r="B50" s="32" t="n"/>
      <c r="C50" s="32" t="n"/>
      <c r="D50" s="32" t="n"/>
      <c r="E50" s="32" t="n"/>
      <c r="F50" s="32" t="n"/>
      <c r="G50" s="32" t="n"/>
      <c r="H50" s="32" t="n"/>
      <c r="I50" s="32" t="n"/>
      <c r="J50" s="32" t="n"/>
      <c r="K50" s="32" t="n"/>
      <c r="L50" s="32" t="n"/>
      <c r="M50" s="11" t="n"/>
      <c r="N50" s="33">
        <f>IFERROR(IF($A50="","",IF($M50="",Dashboard!$B$9,$M50)),"")</f>
        <v/>
      </c>
      <c r="O50" s="34">
        <f>IFERROR(IF($A50="","",MAXIFS('Status Log'!$A$5:$A$304,'Status Log'!$D$5:$D$304,$A50)),"")</f>
        <v/>
      </c>
      <c r="P50" s="34">
        <f>IFERROR(IF($A50="","",IF($O50=0,"No Log",VLOOKUP($O50,'Status Log'!$A$5:$F$304,6,FALSE))),"No Log")</f>
        <v/>
      </c>
      <c r="Q50" s="35">
        <f>IFERROR(IF(OR($A50="",$O50=0),"",VLOOKUP($O50,'Status Log'!$A$5:$B$304,2,FALSE)),"")</f>
        <v/>
      </c>
      <c r="R50" s="36">
        <f>IFERROR(IF(OR($A50="",$Q50=""),"",MAX(0,TODAY()-$Q50)),"")</f>
        <v/>
      </c>
      <c r="S50" s="34">
        <f>IFERROR(IF($A50="","",IF(AND($L50="Yes",OR($P50="Available",$P50="Occupied")),"Yes","No")),"")</f>
        <v/>
      </c>
      <c r="T50" s="37" t="n"/>
      <c r="U50" s="35">
        <f>IFERROR(IF(OR($A50="",$T50=""),"",$T50+Dashboard!$B$7),"")</f>
        <v/>
      </c>
      <c r="V50" s="34">
        <f>IFERROR(IF($A50="","",IF($T50="","Missing Date",IF($U50&lt;TODAY(),"Overdue","Current"))),"")</f>
        <v/>
      </c>
      <c r="W50" s="32" t="n"/>
      <c r="X50" s="38" t="n"/>
      <c r="Y50" s="34">
        <f>IFERROR(IF($A50="",0,IF(COUNTIF($A$5:$A$154,$A50)&gt;1,1,0)),0)</f>
        <v/>
      </c>
    </row>
    <row r="51">
      <c r="A51" s="32" t="n"/>
      <c r="B51" s="32" t="n"/>
      <c r="C51" s="32" t="n"/>
      <c r="D51" s="32" t="n"/>
      <c r="E51" s="32" t="n"/>
      <c r="F51" s="32" t="n"/>
      <c r="G51" s="32" t="n"/>
      <c r="H51" s="32" t="n"/>
      <c r="I51" s="32" t="n"/>
      <c r="J51" s="32" t="n"/>
      <c r="K51" s="32" t="n"/>
      <c r="L51" s="32" t="n"/>
      <c r="M51" s="11" t="n"/>
      <c r="N51" s="33">
        <f>IFERROR(IF($A51="","",IF($M51="",Dashboard!$B$9,$M51)),"")</f>
        <v/>
      </c>
      <c r="O51" s="34">
        <f>IFERROR(IF($A51="","",MAXIFS('Status Log'!$A$5:$A$304,'Status Log'!$D$5:$D$304,$A51)),"")</f>
        <v/>
      </c>
      <c r="P51" s="34">
        <f>IFERROR(IF($A51="","",IF($O51=0,"No Log",VLOOKUP($O51,'Status Log'!$A$5:$F$304,6,FALSE))),"No Log")</f>
        <v/>
      </c>
      <c r="Q51" s="35">
        <f>IFERROR(IF(OR($A51="",$O51=0),"",VLOOKUP($O51,'Status Log'!$A$5:$B$304,2,FALSE)),"")</f>
        <v/>
      </c>
      <c r="R51" s="36">
        <f>IFERROR(IF(OR($A51="",$Q51=""),"",MAX(0,TODAY()-$Q51)),"")</f>
        <v/>
      </c>
      <c r="S51" s="34">
        <f>IFERROR(IF($A51="","",IF(AND($L51="Yes",OR($P51="Available",$P51="Occupied")),"Yes","No")),"")</f>
        <v/>
      </c>
      <c r="T51" s="37" t="n"/>
      <c r="U51" s="35">
        <f>IFERROR(IF(OR($A51="",$T51=""),"",$T51+Dashboard!$B$7),"")</f>
        <v/>
      </c>
      <c r="V51" s="34">
        <f>IFERROR(IF($A51="","",IF($T51="","Missing Date",IF($U51&lt;TODAY(),"Overdue","Current"))),"")</f>
        <v/>
      </c>
      <c r="W51" s="32" t="n"/>
      <c r="X51" s="38" t="n"/>
      <c r="Y51" s="34">
        <f>IFERROR(IF($A51="",0,IF(COUNTIF($A$5:$A$154,$A51)&gt;1,1,0)),0)</f>
        <v/>
      </c>
    </row>
    <row r="52">
      <c r="A52" s="32" t="n"/>
      <c r="B52" s="32" t="n"/>
      <c r="C52" s="32" t="n"/>
      <c r="D52" s="32" t="n"/>
      <c r="E52" s="32" t="n"/>
      <c r="F52" s="32" t="n"/>
      <c r="G52" s="32" t="n"/>
      <c r="H52" s="32" t="n"/>
      <c r="I52" s="32" t="n"/>
      <c r="J52" s="32" t="n"/>
      <c r="K52" s="32" t="n"/>
      <c r="L52" s="32" t="n"/>
      <c r="M52" s="11" t="n"/>
      <c r="N52" s="33">
        <f>IFERROR(IF($A52="","",IF($M52="",Dashboard!$B$9,$M52)),"")</f>
        <v/>
      </c>
      <c r="O52" s="34">
        <f>IFERROR(IF($A52="","",MAXIFS('Status Log'!$A$5:$A$304,'Status Log'!$D$5:$D$304,$A52)),"")</f>
        <v/>
      </c>
      <c r="P52" s="34">
        <f>IFERROR(IF($A52="","",IF($O52=0,"No Log",VLOOKUP($O52,'Status Log'!$A$5:$F$304,6,FALSE))),"No Log")</f>
        <v/>
      </c>
      <c r="Q52" s="35">
        <f>IFERROR(IF(OR($A52="",$O52=0),"",VLOOKUP($O52,'Status Log'!$A$5:$B$304,2,FALSE)),"")</f>
        <v/>
      </c>
      <c r="R52" s="36">
        <f>IFERROR(IF(OR($A52="",$Q52=""),"",MAX(0,TODAY()-$Q52)),"")</f>
        <v/>
      </c>
      <c r="S52" s="34">
        <f>IFERROR(IF($A52="","",IF(AND($L52="Yes",OR($P52="Available",$P52="Occupied")),"Yes","No")),"")</f>
        <v/>
      </c>
      <c r="T52" s="37" t="n"/>
      <c r="U52" s="35">
        <f>IFERROR(IF(OR($A52="",$T52=""),"",$T52+Dashboard!$B$7),"")</f>
        <v/>
      </c>
      <c r="V52" s="34">
        <f>IFERROR(IF($A52="","",IF($T52="","Missing Date",IF($U52&lt;TODAY(),"Overdue","Current"))),"")</f>
        <v/>
      </c>
      <c r="W52" s="32" t="n"/>
      <c r="X52" s="38" t="n"/>
      <c r="Y52" s="34">
        <f>IFERROR(IF($A52="",0,IF(COUNTIF($A$5:$A$154,$A52)&gt;1,1,0)),0)</f>
        <v/>
      </c>
    </row>
    <row r="53">
      <c r="A53" s="32" t="n"/>
      <c r="B53" s="32" t="n"/>
      <c r="C53" s="32" t="n"/>
      <c r="D53" s="32" t="n"/>
      <c r="E53" s="32" t="n"/>
      <c r="F53" s="32" t="n"/>
      <c r="G53" s="32" t="n"/>
      <c r="H53" s="32" t="n"/>
      <c r="I53" s="32" t="n"/>
      <c r="J53" s="32" t="n"/>
      <c r="K53" s="32" t="n"/>
      <c r="L53" s="32" t="n"/>
      <c r="M53" s="11" t="n"/>
      <c r="N53" s="33">
        <f>IFERROR(IF($A53="","",IF($M53="",Dashboard!$B$9,$M53)),"")</f>
        <v/>
      </c>
      <c r="O53" s="34">
        <f>IFERROR(IF($A53="","",MAXIFS('Status Log'!$A$5:$A$304,'Status Log'!$D$5:$D$304,$A53)),"")</f>
        <v/>
      </c>
      <c r="P53" s="34">
        <f>IFERROR(IF($A53="","",IF($O53=0,"No Log",VLOOKUP($O53,'Status Log'!$A$5:$F$304,6,FALSE))),"No Log")</f>
        <v/>
      </c>
      <c r="Q53" s="35">
        <f>IFERROR(IF(OR($A53="",$O53=0),"",VLOOKUP($O53,'Status Log'!$A$5:$B$304,2,FALSE)),"")</f>
        <v/>
      </c>
      <c r="R53" s="36">
        <f>IFERROR(IF(OR($A53="",$Q53=""),"",MAX(0,TODAY()-$Q53)),"")</f>
        <v/>
      </c>
      <c r="S53" s="34">
        <f>IFERROR(IF($A53="","",IF(AND($L53="Yes",OR($P53="Available",$P53="Occupied")),"Yes","No")),"")</f>
        <v/>
      </c>
      <c r="T53" s="37" t="n"/>
      <c r="U53" s="35">
        <f>IFERROR(IF(OR($A53="",$T53=""),"",$T53+Dashboard!$B$7),"")</f>
        <v/>
      </c>
      <c r="V53" s="34">
        <f>IFERROR(IF($A53="","",IF($T53="","Missing Date",IF($U53&lt;TODAY(),"Overdue","Current"))),"")</f>
        <v/>
      </c>
      <c r="W53" s="32" t="n"/>
      <c r="X53" s="38" t="n"/>
      <c r="Y53" s="34">
        <f>IFERROR(IF($A53="",0,IF(COUNTIF($A$5:$A$154,$A53)&gt;1,1,0)),0)</f>
        <v/>
      </c>
    </row>
    <row r="54">
      <c r="A54" s="32" t="n"/>
      <c r="B54" s="32" t="n"/>
      <c r="C54" s="32" t="n"/>
      <c r="D54" s="32" t="n"/>
      <c r="E54" s="32" t="n"/>
      <c r="F54" s="32" t="n"/>
      <c r="G54" s="32" t="n"/>
      <c r="H54" s="32" t="n"/>
      <c r="I54" s="32" t="n"/>
      <c r="J54" s="32" t="n"/>
      <c r="K54" s="32" t="n"/>
      <c r="L54" s="32" t="n"/>
      <c r="M54" s="11" t="n"/>
      <c r="N54" s="33">
        <f>IFERROR(IF($A54="","",IF($M54="",Dashboard!$B$9,$M54)),"")</f>
        <v/>
      </c>
      <c r="O54" s="34">
        <f>IFERROR(IF($A54="","",MAXIFS('Status Log'!$A$5:$A$304,'Status Log'!$D$5:$D$304,$A54)),"")</f>
        <v/>
      </c>
      <c r="P54" s="34">
        <f>IFERROR(IF($A54="","",IF($O54=0,"No Log",VLOOKUP($O54,'Status Log'!$A$5:$F$304,6,FALSE))),"No Log")</f>
        <v/>
      </c>
      <c r="Q54" s="35">
        <f>IFERROR(IF(OR($A54="",$O54=0),"",VLOOKUP($O54,'Status Log'!$A$5:$B$304,2,FALSE)),"")</f>
        <v/>
      </c>
      <c r="R54" s="36">
        <f>IFERROR(IF(OR($A54="",$Q54=""),"",MAX(0,TODAY()-$Q54)),"")</f>
        <v/>
      </c>
      <c r="S54" s="34">
        <f>IFERROR(IF($A54="","",IF(AND($L54="Yes",OR($P54="Available",$P54="Occupied")),"Yes","No")),"")</f>
        <v/>
      </c>
      <c r="T54" s="37" t="n"/>
      <c r="U54" s="35">
        <f>IFERROR(IF(OR($A54="",$T54=""),"",$T54+Dashboard!$B$7),"")</f>
        <v/>
      </c>
      <c r="V54" s="34">
        <f>IFERROR(IF($A54="","",IF($T54="","Missing Date",IF($U54&lt;TODAY(),"Overdue","Current"))),"")</f>
        <v/>
      </c>
      <c r="W54" s="32" t="n"/>
      <c r="X54" s="38" t="n"/>
      <c r="Y54" s="34">
        <f>IFERROR(IF($A54="",0,IF(COUNTIF($A$5:$A$154,$A54)&gt;1,1,0)),0)</f>
        <v/>
      </c>
    </row>
    <row r="55">
      <c r="A55" s="32" t="n"/>
      <c r="B55" s="32" t="n"/>
      <c r="C55" s="32" t="n"/>
      <c r="D55" s="32" t="n"/>
      <c r="E55" s="32" t="n"/>
      <c r="F55" s="32" t="n"/>
      <c r="G55" s="32" t="n"/>
      <c r="H55" s="32" t="n"/>
      <c r="I55" s="32" t="n"/>
      <c r="J55" s="32" t="n"/>
      <c r="K55" s="32" t="n"/>
      <c r="L55" s="32" t="n"/>
      <c r="M55" s="11" t="n"/>
      <c r="N55" s="33">
        <f>IFERROR(IF($A55="","",IF($M55="",Dashboard!$B$9,$M55)),"")</f>
        <v/>
      </c>
      <c r="O55" s="34">
        <f>IFERROR(IF($A55="","",MAXIFS('Status Log'!$A$5:$A$304,'Status Log'!$D$5:$D$304,$A55)),"")</f>
        <v/>
      </c>
      <c r="P55" s="34">
        <f>IFERROR(IF($A55="","",IF($O55=0,"No Log",VLOOKUP($O55,'Status Log'!$A$5:$F$304,6,FALSE))),"No Log")</f>
        <v/>
      </c>
      <c r="Q55" s="35">
        <f>IFERROR(IF(OR($A55="",$O55=0),"",VLOOKUP($O55,'Status Log'!$A$5:$B$304,2,FALSE)),"")</f>
        <v/>
      </c>
      <c r="R55" s="36">
        <f>IFERROR(IF(OR($A55="",$Q55=""),"",MAX(0,TODAY()-$Q55)),"")</f>
        <v/>
      </c>
      <c r="S55" s="34">
        <f>IFERROR(IF($A55="","",IF(AND($L55="Yes",OR($P55="Available",$P55="Occupied")),"Yes","No")),"")</f>
        <v/>
      </c>
      <c r="T55" s="37" t="n"/>
      <c r="U55" s="35">
        <f>IFERROR(IF(OR($A55="",$T55=""),"",$T55+Dashboard!$B$7),"")</f>
        <v/>
      </c>
      <c r="V55" s="34">
        <f>IFERROR(IF($A55="","",IF($T55="","Missing Date",IF($U55&lt;TODAY(),"Overdue","Current"))),"")</f>
        <v/>
      </c>
      <c r="W55" s="32" t="n"/>
      <c r="X55" s="38" t="n"/>
      <c r="Y55" s="34">
        <f>IFERROR(IF($A55="",0,IF(COUNTIF($A$5:$A$154,$A55)&gt;1,1,0)),0)</f>
        <v/>
      </c>
    </row>
    <row r="56">
      <c r="A56" s="32" t="n"/>
      <c r="B56" s="32" t="n"/>
      <c r="C56" s="32" t="n"/>
      <c r="D56" s="32" t="n"/>
      <c r="E56" s="32" t="n"/>
      <c r="F56" s="32" t="n"/>
      <c r="G56" s="32" t="n"/>
      <c r="H56" s="32" t="n"/>
      <c r="I56" s="32" t="n"/>
      <c r="J56" s="32" t="n"/>
      <c r="K56" s="32" t="n"/>
      <c r="L56" s="32" t="n"/>
      <c r="M56" s="11" t="n"/>
      <c r="N56" s="33">
        <f>IFERROR(IF($A56="","",IF($M56="",Dashboard!$B$9,$M56)),"")</f>
        <v/>
      </c>
      <c r="O56" s="34">
        <f>IFERROR(IF($A56="","",MAXIFS('Status Log'!$A$5:$A$304,'Status Log'!$D$5:$D$304,$A56)),"")</f>
        <v/>
      </c>
      <c r="P56" s="34">
        <f>IFERROR(IF($A56="","",IF($O56=0,"No Log",VLOOKUP($O56,'Status Log'!$A$5:$F$304,6,FALSE))),"No Log")</f>
        <v/>
      </c>
      <c r="Q56" s="35">
        <f>IFERROR(IF(OR($A56="",$O56=0),"",VLOOKUP($O56,'Status Log'!$A$5:$B$304,2,FALSE)),"")</f>
        <v/>
      </c>
      <c r="R56" s="36">
        <f>IFERROR(IF(OR($A56="",$Q56=""),"",MAX(0,TODAY()-$Q56)),"")</f>
        <v/>
      </c>
      <c r="S56" s="34">
        <f>IFERROR(IF($A56="","",IF(AND($L56="Yes",OR($P56="Available",$P56="Occupied")),"Yes","No")),"")</f>
        <v/>
      </c>
      <c r="T56" s="37" t="n"/>
      <c r="U56" s="35">
        <f>IFERROR(IF(OR($A56="",$T56=""),"",$T56+Dashboard!$B$7),"")</f>
        <v/>
      </c>
      <c r="V56" s="34">
        <f>IFERROR(IF($A56="","",IF($T56="","Missing Date",IF($U56&lt;TODAY(),"Overdue","Current"))),"")</f>
        <v/>
      </c>
      <c r="W56" s="32" t="n"/>
      <c r="X56" s="38" t="n"/>
      <c r="Y56" s="34">
        <f>IFERROR(IF($A56="",0,IF(COUNTIF($A$5:$A$154,$A56)&gt;1,1,0)),0)</f>
        <v/>
      </c>
    </row>
    <row r="57">
      <c r="A57" s="32" t="n"/>
      <c r="B57" s="32" t="n"/>
      <c r="C57" s="32" t="n"/>
      <c r="D57" s="32" t="n"/>
      <c r="E57" s="32" t="n"/>
      <c r="F57" s="32" t="n"/>
      <c r="G57" s="32" t="n"/>
      <c r="H57" s="32" t="n"/>
      <c r="I57" s="32" t="n"/>
      <c r="J57" s="32" t="n"/>
      <c r="K57" s="32" t="n"/>
      <c r="L57" s="32" t="n"/>
      <c r="M57" s="11" t="n"/>
      <c r="N57" s="33">
        <f>IFERROR(IF($A57="","",IF($M57="",Dashboard!$B$9,$M57)),"")</f>
        <v/>
      </c>
      <c r="O57" s="34">
        <f>IFERROR(IF($A57="","",MAXIFS('Status Log'!$A$5:$A$304,'Status Log'!$D$5:$D$304,$A57)),"")</f>
        <v/>
      </c>
      <c r="P57" s="34">
        <f>IFERROR(IF($A57="","",IF($O57=0,"No Log",VLOOKUP($O57,'Status Log'!$A$5:$F$304,6,FALSE))),"No Log")</f>
        <v/>
      </c>
      <c r="Q57" s="35">
        <f>IFERROR(IF(OR($A57="",$O57=0),"",VLOOKUP($O57,'Status Log'!$A$5:$B$304,2,FALSE)),"")</f>
        <v/>
      </c>
      <c r="R57" s="36">
        <f>IFERROR(IF(OR($A57="",$Q57=""),"",MAX(0,TODAY()-$Q57)),"")</f>
        <v/>
      </c>
      <c r="S57" s="34">
        <f>IFERROR(IF($A57="","",IF(AND($L57="Yes",OR($P57="Available",$P57="Occupied")),"Yes","No")),"")</f>
        <v/>
      </c>
      <c r="T57" s="37" t="n"/>
      <c r="U57" s="35">
        <f>IFERROR(IF(OR($A57="",$T57=""),"",$T57+Dashboard!$B$7),"")</f>
        <v/>
      </c>
      <c r="V57" s="34">
        <f>IFERROR(IF($A57="","",IF($T57="","Missing Date",IF($U57&lt;TODAY(),"Overdue","Current"))),"")</f>
        <v/>
      </c>
      <c r="W57" s="32" t="n"/>
      <c r="X57" s="38" t="n"/>
      <c r="Y57" s="34">
        <f>IFERROR(IF($A57="",0,IF(COUNTIF($A$5:$A$154,$A57)&gt;1,1,0)),0)</f>
        <v/>
      </c>
    </row>
    <row r="58">
      <c r="A58" s="32" t="n"/>
      <c r="B58" s="32" t="n"/>
      <c r="C58" s="32" t="n"/>
      <c r="D58" s="32" t="n"/>
      <c r="E58" s="32" t="n"/>
      <c r="F58" s="32" t="n"/>
      <c r="G58" s="32" t="n"/>
      <c r="H58" s="32" t="n"/>
      <c r="I58" s="32" t="n"/>
      <c r="J58" s="32" t="n"/>
      <c r="K58" s="32" t="n"/>
      <c r="L58" s="32" t="n"/>
      <c r="M58" s="11" t="n"/>
      <c r="N58" s="33">
        <f>IFERROR(IF($A58="","",IF($M58="",Dashboard!$B$9,$M58)),"")</f>
        <v/>
      </c>
      <c r="O58" s="34">
        <f>IFERROR(IF($A58="","",MAXIFS('Status Log'!$A$5:$A$304,'Status Log'!$D$5:$D$304,$A58)),"")</f>
        <v/>
      </c>
      <c r="P58" s="34">
        <f>IFERROR(IF($A58="","",IF($O58=0,"No Log",VLOOKUP($O58,'Status Log'!$A$5:$F$304,6,FALSE))),"No Log")</f>
        <v/>
      </c>
      <c r="Q58" s="35">
        <f>IFERROR(IF(OR($A58="",$O58=0),"",VLOOKUP($O58,'Status Log'!$A$5:$B$304,2,FALSE)),"")</f>
        <v/>
      </c>
      <c r="R58" s="36">
        <f>IFERROR(IF(OR($A58="",$Q58=""),"",MAX(0,TODAY()-$Q58)),"")</f>
        <v/>
      </c>
      <c r="S58" s="34">
        <f>IFERROR(IF($A58="","",IF(AND($L58="Yes",OR($P58="Available",$P58="Occupied")),"Yes","No")),"")</f>
        <v/>
      </c>
      <c r="T58" s="37" t="n"/>
      <c r="U58" s="35">
        <f>IFERROR(IF(OR($A58="",$T58=""),"",$T58+Dashboard!$B$7),"")</f>
        <v/>
      </c>
      <c r="V58" s="34">
        <f>IFERROR(IF($A58="","",IF($T58="","Missing Date",IF($U58&lt;TODAY(),"Overdue","Current"))),"")</f>
        <v/>
      </c>
      <c r="W58" s="32" t="n"/>
      <c r="X58" s="38" t="n"/>
      <c r="Y58" s="34">
        <f>IFERROR(IF($A58="",0,IF(COUNTIF($A$5:$A$154,$A58)&gt;1,1,0)),0)</f>
        <v/>
      </c>
    </row>
    <row r="59">
      <c r="A59" s="32" t="n"/>
      <c r="B59" s="32" t="n"/>
      <c r="C59" s="32" t="n"/>
      <c r="D59" s="32" t="n"/>
      <c r="E59" s="32" t="n"/>
      <c r="F59" s="32" t="n"/>
      <c r="G59" s="32" t="n"/>
      <c r="H59" s="32" t="n"/>
      <c r="I59" s="32" t="n"/>
      <c r="J59" s="32" t="n"/>
      <c r="K59" s="32" t="n"/>
      <c r="L59" s="32" t="n"/>
      <c r="M59" s="11" t="n"/>
      <c r="N59" s="33">
        <f>IFERROR(IF($A59="","",IF($M59="",Dashboard!$B$9,$M59)),"")</f>
        <v/>
      </c>
      <c r="O59" s="34">
        <f>IFERROR(IF($A59="","",MAXIFS('Status Log'!$A$5:$A$304,'Status Log'!$D$5:$D$304,$A59)),"")</f>
        <v/>
      </c>
      <c r="P59" s="34">
        <f>IFERROR(IF($A59="","",IF($O59=0,"No Log",VLOOKUP($O59,'Status Log'!$A$5:$F$304,6,FALSE))),"No Log")</f>
        <v/>
      </c>
      <c r="Q59" s="35">
        <f>IFERROR(IF(OR($A59="",$O59=0),"",VLOOKUP($O59,'Status Log'!$A$5:$B$304,2,FALSE)),"")</f>
        <v/>
      </c>
      <c r="R59" s="36">
        <f>IFERROR(IF(OR($A59="",$Q59=""),"",MAX(0,TODAY()-$Q59)),"")</f>
        <v/>
      </c>
      <c r="S59" s="34">
        <f>IFERROR(IF($A59="","",IF(AND($L59="Yes",OR($P59="Available",$P59="Occupied")),"Yes","No")),"")</f>
        <v/>
      </c>
      <c r="T59" s="37" t="n"/>
      <c r="U59" s="35">
        <f>IFERROR(IF(OR($A59="",$T59=""),"",$T59+Dashboard!$B$7),"")</f>
        <v/>
      </c>
      <c r="V59" s="34">
        <f>IFERROR(IF($A59="","",IF($T59="","Missing Date",IF($U59&lt;TODAY(),"Overdue","Current"))),"")</f>
        <v/>
      </c>
      <c r="W59" s="32" t="n"/>
      <c r="X59" s="38" t="n"/>
      <c r="Y59" s="34">
        <f>IFERROR(IF($A59="",0,IF(COUNTIF($A$5:$A$154,$A59)&gt;1,1,0)),0)</f>
        <v/>
      </c>
    </row>
    <row r="60">
      <c r="A60" s="32" t="n"/>
      <c r="B60" s="32" t="n"/>
      <c r="C60" s="32" t="n"/>
      <c r="D60" s="32" t="n"/>
      <c r="E60" s="32" t="n"/>
      <c r="F60" s="32" t="n"/>
      <c r="G60" s="32" t="n"/>
      <c r="H60" s="32" t="n"/>
      <c r="I60" s="32" t="n"/>
      <c r="J60" s="32" t="n"/>
      <c r="K60" s="32" t="n"/>
      <c r="L60" s="32" t="n"/>
      <c r="M60" s="11" t="n"/>
      <c r="N60" s="33">
        <f>IFERROR(IF($A60="","",IF($M60="",Dashboard!$B$9,$M60)),"")</f>
        <v/>
      </c>
      <c r="O60" s="34">
        <f>IFERROR(IF($A60="","",MAXIFS('Status Log'!$A$5:$A$304,'Status Log'!$D$5:$D$304,$A60)),"")</f>
        <v/>
      </c>
      <c r="P60" s="34">
        <f>IFERROR(IF($A60="","",IF($O60=0,"No Log",VLOOKUP($O60,'Status Log'!$A$5:$F$304,6,FALSE))),"No Log")</f>
        <v/>
      </c>
      <c r="Q60" s="35">
        <f>IFERROR(IF(OR($A60="",$O60=0),"",VLOOKUP($O60,'Status Log'!$A$5:$B$304,2,FALSE)),"")</f>
        <v/>
      </c>
      <c r="R60" s="36">
        <f>IFERROR(IF(OR($A60="",$Q60=""),"",MAX(0,TODAY()-$Q60)),"")</f>
        <v/>
      </c>
      <c r="S60" s="34">
        <f>IFERROR(IF($A60="","",IF(AND($L60="Yes",OR($P60="Available",$P60="Occupied")),"Yes","No")),"")</f>
        <v/>
      </c>
      <c r="T60" s="37" t="n"/>
      <c r="U60" s="35">
        <f>IFERROR(IF(OR($A60="",$T60=""),"",$T60+Dashboard!$B$7),"")</f>
        <v/>
      </c>
      <c r="V60" s="34">
        <f>IFERROR(IF($A60="","",IF($T60="","Missing Date",IF($U60&lt;TODAY(),"Overdue","Current"))),"")</f>
        <v/>
      </c>
      <c r="W60" s="32" t="n"/>
      <c r="X60" s="38" t="n"/>
      <c r="Y60" s="34">
        <f>IFERROR(IF($A60="",0,IF(COUNTIF($A$5:$A$154,$A60)&gt;1,1,0)),0)</f>
        <v/>
      </c>
    </row>
    <row r="61">
      <c r="A61" s="32" t="n"/>
      <c r="B61" s="32" t="n"/>
      <c r="C61" s="32" t="n"/>
      <c r="D61" s="32" t="n"/>
      <c r="E61" s="32" t="n"/>
      <c r="F61" s="32" t="n"/>
      <c r="G61" s="32" t="n"/>
      <c r="H61" s="32" t="n"/>
      <c r="I61" s="32" t="n"/>
      <c r="J61" s="32" t="n"/>
      <c r="K61" s="32" t="n"/>
      <c r="L61" s="32" t="n"/>
      <c r="M61" s="11" t="n"/>
      <c r="N61" s="33">
        <f>IFERROR(IF($A61="","",IF($M61="",Dashboard!$B$9,$M61)),"")</f>
        <v/>
      </c>
      <c r="O61" s="34">
        <f>IFERROR(IF($A61="","",MAXIFS('Status Log'!$A$5:$A$304,'Status Log'!$D$5:$D$304,$A61)),"")</f>
        <v/>
      </c>
      <c r="P61" s="34">
        <f>IFERROR(IF($A61="","",IF($O61=0,"No Log",VLOOKUP($O61,'Status Log'!$A$5:$F$304,6,FALSE))),"No Log")</f>
        <v/>
      </c>
      <c r="Q61" s="35">
        <f>IFERROR(IF(OR($A61="",$O61=0),"",VLOOKUP($O61,'Status Log'!$A$5:$B$304,2,FALSE)),"")</f>
        <v/>
      </c>
      <c r="R61" s="36">
        <f>IFERROR(IF(OR($A61="",$Q61=""),"",MAX(0,TODAY()-$Q61)),"")</f>
        <v/>
      </c>
      <c r="S61" s="34">
        <f>IFERROR(IF($A61="","",IF(AND($L61="Yes",OR($P61="Available",$P61="Occupied")),"Yes","No")),"")</f>
        <v/>
      </c>
      <c r="T61" s="37" t="n"/>
      <c r="U61" s="35">
        <f>IFERROR(IF(OR($A61="",$T61=""),"",$T61+Dashboard!$B$7),"")</f>
        <v/>
      </c>
      <c r="V61" s="34">
        <f>IFERROR(IF($A61="","",IF($T61="","Missing Date",IF($U61&lt;TODAY(),"Overdue","Current"))),"")</f>
        <v/>
      </c>
      <c r="W61" s="32" t="n"/>
      <c r="X61" s="38" t="n"/>
      <c r="Y61" s="34">
        <f>IFERROR(IF($A61="",0,IF(COUNTIF($A$5:$A$154,$A61)&gt;1,1,0)),0)</f>
        <v/>
      </c>
    </row>
    <row r="62">
      <c r="A62" s="32" t="n"/>
      <c r="B62" s="32" t="n"/>
      <c r="C62" s="32" t="n"/>
      <c r="D62" s="32" t="n"/>
      <c r="E62" s="32" t="n"/>
      <c r="F62" s="32" t="n"/>
      <c r="G62" s="32" t="n"/>
      <c r="H62" s="32" t="n"/>
      <c r="I62" s="32" t="n"/>
      <c r="J62" s="32" t="n"/>
      <c r="K62" s="32" t="n"/>
      <c r="L62" s="32" t="n"/>
      <c r="M62" s="11" t="n"/>
      <c r="N62" s="33">
        <f>IFERROR(IF($A62="","",IF($M62="",Dashboard!$B$9,$M62)),"")</f>
        <v/>
      </c>
      <c r="O62" s="34">
        <f>IFERROR(IF($A62="","",MAXIFS('Status Log'!$A$5:$A$304,'Status Log'!$D$5:$D$304,$A62)),"")</f>
        <v/>
      </c>
      <c r="P62" s="34">
        <f>IFERROR(IF($A62="","",IF($O62=0,"No Log",VLOOKUP($O62,'Status Log'!$A$5:$F$304,6,FALSE))),"No Log")</f>
        <v/>
      </c>
      <c r="Q62" s="35">
        <f>IFERROR(IF(OR($A62="",$O62=0),"",VLOOKUP($O62,'Status Log'!$A$5:$B$304,2,FALSE)),"")</f>
        <v/>
      </c>
      <c r="R62" s="36">
        <f>IFERROR(IF(OR($A62="",$Q62=""),"",MAX(0,TODAY()-$Q62)),"")</f>
        <v/>
      </c>
      <c r="S62" s="34">
        <f>IFERROR(IF($A62="","",IF(AND($L62="Yes",OR($P62="Available",$P62="Occupied")),"Yes","No")),"")</f>
        <v/>
      </c>
      <c r="T62" s="37" t="n"/>
      <c r="U62" s="35">
        <f>IFERROR(IF(OR($A62="",$T62=""),"",$T62+Dashboard!$B$7),"")</f>
        <v/>
      </c>
      <c r="V62" s="34">
        <f>IFERROR(IF($A62="","",IF($T62="","Missing Date",IF($U62&lt;TODAY(),"Overdue","Current"))),"")</f>
        <v/>
      </c>
      <c r="W62" s="32" t="n"/>
      <c r="X62" s="38" t="n"/>
      <c r="Y62" s="34">
        <f>IFERROR(IF($A62="",0,IF(COUNTIF($A$5:$A$154,$A62)&gt;1,1,0)),0)</f>
        <v/>
      </c>
    </row>
    <row r="63">
      <c r="A63" s="32" t="n"/>
      <c r="B63" s="32" t="n"/>
      <c r="C63" s="32" t="n"/>
      <c r="D63" s="32" t="n"/>
      <c r="E63" s="32" t="n"/>
      <c r="F63" s="32" t="n"/>
      <c r="G63" s="32" t="n"/>
      <c r="H63" s="32" t="n"/>
      <c r="I63" s="32" t="n"/>
      <c r="J63" s="32" t="n"/>
      <c r="K63" s="32" t="n"/>
      <c r="L63" s="32" t="n"/>
      <c r="M63" s="11" t="n"/>
      <c r="N63" s="33">
        <f>IFERROR(IF($A63="","",IF($M63="",Dashboard!$B$9,$M63)),"")</f>
        <v/>
      </c>
      <c r="O63" s="34">
        <f>IFERROR(IF($A63="","",MAXIFS('Status Log'!$A$5:$A$304,'Status Log'!$D$5:$D$304,$A63)),"")</f>
        <v/>
      </c>
      <c r="P63" s="34">
        <f>IFERROR(IF($A63="","",IF($O63=0,"No Log",VLOOKUP($O63,'Status Log'!$A$5:$F$304,6,FALSE))),"No Log")</f>
        <v/>
      </c>
      <c r="Q63" s="35">
        <f>IFERROR(IF(OR($A63="",$O63=0),"",VLOOKUP($O63,'Status Log'!$A$5:$B$304,2,FALSE)),"")</f>
        <v/>
      </c>
      <c r="R63" s="36">
        <f>IFERROR(IF(OR($A63="",$Q63=""),"",MAX(0,TODAY()-$Q63)),"")</f>
        <v/>
      </c>
      <c r="S63" s="34">
        <f>IFERROR(IF($A63="","",IF(AND($L63="Yes",OR($P63="Available",$P63="Occupied")),"Yes","No")),"")</f>
        <v/>
      </c>
      <c r="T63" s="37" t="n"/>
      <c r="U63" s="35">
        <f>IFERROR(IF(OR($A63="",$T63=""),"",$T63+Dashboard!$B$7),"")</f>
        <v/>
      </c>
      <c r="V63" s="34">
        <f>IFERROR(IF($A63="","",IF($T63="","Missing Date",IF($U63&lt;TODAY(),"Overdue","Current"))),"")</f>
        <v/>
      </c>
      <c r="W63" s="32" t="n"/>
      <c r="X63" s="38" t="n"/>
      <c r="Y63" s="34">
        <f>IFERROR(IF($A63="",0,IF(COUNTIF($A$5:$A$154,$A63)&gt;1,1,0)),0)</f>
        <v/>
      </c>
    </row>
    <row r="64">
      <c r="A64" s="32" t="n"/>
      <c r="B64" s="32" t="n"/>
      <c r="C64" s="32" t="n"/>
      <c r="D64" s="32" t="n"/>
      <c r="E64" s="32" t="n"/>
      <c r="F64" s="32" t="n"/>
      <c r="G64" s="32" t="n"/>
      <c r="H64" s="32" t="n"/>
      <c r="I64" s="32" t="n"/>
      <c r="J64" s="32" t="n"/>
      <c r="K64" s="32" t="n"/>
      <c r="L64" s="32" t="n"/>
      <c r="M64" s="11" t="n"/>
      <c r="N64" s="33">
        <f>IFERROR(IF($A64="","",IF($M64="",Dashboard!$B$9,$M64)),"")</f>
        <v/>
      </c>
      <c r="O64" s="34">
        <f>IFERROR(IF($A64="","",MAXIFS('Status Log'!$A$5:$A$304,'Status Log'!$D$5:$D$304,$A64)),"")</f>
        <v/>
      </c>
      <c r="P64" s="34">
        <f>IFERROR(IF($A64="","",IF($O64=0,"No Log",VLOOKUP($O64,'Status Log'!$A$5:$F$304,6,FALSE))),"No Log")</f>
        <v/>
      </c>
      <c r="Q64" s="35">
        <f>IFERROR(IF(OR($A64="",$O64=0),"",VLOOKUP($O64,'Status Log'!$A$5:$B$304,2,FALSE)),"")</f>
        <v/>
      </c>
      <c r="R64" s="36">
        <f>IFERROR(IF(OR($A64="",$Q64=""),"",MAX(0,TODAY()-$Q64)),"")</f>
        <v/>
      </c>
      <c r="S64" s="34">
        <f>IFERROR(IF($A64="","",IF(AND($L64="Yes",OR($P64="Available",$P64="Occupied")),"Yes","No")),"")</f>
        <v/>
      </c>
      <c r="T64" s="37" t="n"/>
      <c r="U64" s="35">
        <f>IFERROR(IF(OR($A64="",$T64=""),"",$T64+Dashboard!$B$7),"")</f>
        <v/>
      </c>
      <c r="V64" s="34">
        <f>IFERROR(IF($A64="","",IF($T64="","Missing Date",IF($U64&lt;TODAY(),"Overdue","Current"))),"")</f>
        <v/>
      </c>
      <c r="W64" s="32" t="n"/>
      <c r="X64" s="38" t="n"/>
      <c r="Y64" s="34">
        <f>IFERROR(IF($A64="",0,IF(COUNTIF($A$5:$A$154,$A64)&gt;1,1,0)),0)</f>
        <v/>
      </c>
    </row>
    <row r="65">
      <c r="A65" s="32" t="n"/>
      <c r="B65" s="32" t="n"/>
      <c r="C65" s="32" t="n"/>
      <c r="D65" s="32" t="n"/>
      <c r="E65" s="32" t="n"/>
      <c r="F65" s="32" t="n"/>
      <c r="G65" s="32" t="n"/>
      <c r="H65" s="32" t="n"/>
      <c r="I65" s="32" t="n"/>
      <c r="J65" s="32" t="n"/>
      <c r="K65" s="32" t="n"/>
      <c r="L65" s="32" t="n"/>
      <c r="M65" s="11" t="n"/>
      <c r="N65" s="33">
        <f>IFERROR(IF($A65="","",IF($M65="",Dashboard!$B$9,$M65)),"")</f>
        <v/>
      </c>
      <c r="O65" s="34">
        <f>IFERROR(IF($A65="","",MAXIFS('Status Log'!$A$5:$A$304,'Status Log'!$D$5:$D$304,$A65)),"")</f>
        <v/>
      </c>
      <c r="P65" s="34">
        <f>IFERROR(IF($A65="","",IF($O65=0,"No Log",VLOOKUP($O65,'Status Log'!$A$5:$F$304,6,FALSE))),"No Log")</f>
        <v/>
      </c>
      <c r="Q65" s="35">
        <f>IFERROR(IF(OR($A65="",$O65=0),"",VLOOKUP($O65,'Status Log'!$A$5:$B$304,2,FALSE)),"")</f>
        <v/>
      </c>
      <c r="R65" s="36">
        <f>IFERROR(IF(OR($A65="",$Q65=""),"",MAX(0,TODAY()-$Q65)),"")</f>
        <v/>
      </c>
      <c r="S65" s="34">
        <f>IFERROR(IF($A65="","",IF(AND($L65="Yes",OR($P65="Available",$P65="Occupied")),"Yes","No")),"")</f>
        <v/>
      </c>
      <c r="T65" s="37" t="n"/>
      <c r="U65" s="35">
        <f>IFERROR(IF(OR($A65="",$T65=""),"",$T65+Dashboard!$B$7),"")</f>
        <v/>
      </c>
      <c r="V65" s="34">
        <f>IFERROR(IF($A65="","",IF($T65="","Missing Date",IF($U65&lt;TODAY(),"Overdue","Current"))),"")</f>
        <v/>
      </c>
      <c r="W65" s="32" t="n"/>
      <c r="X65" s="38" t="n"/>
      <c r="Y65" s="34">
        <f>IFERROR(IF($A65="",0,IF(COUNTIF($A$5:$A$154,$A65)&gt;1,1,0)),0)</f>
        <v/>
      </c>
    </row>
    <row r="66">
      <c r="A66" s="32" t="n"/>
      <c r="B66" s="32" t="n"/>
      <c r="C66" s="32" t="n"/>
      <c r="D66" s="32" t="n"/>
      <c r="E66" s="32" t="n"/>
      <c r="F66" s="32" t="n"/>
      <c r="G66" s="32" t="n"/>
      <c r="H66" s="32" t="n"/>
      <c r="I66" s="32" t="n"/>
      <c r="J66" s="32" t="n"/>
      <c r="K66" s="32" t="n"/>
      <c r="L66" s="32" t="n"/>
      <c r="M66" s="11" t="n"/>
      <c r="N66" s="33">
        <f>IFERROR(IF($A66="","",IF($M66="",Dashboard!$B$9,$M66)),"")</f>
        <v/>
      </c>
      <c r="O66" s="34">
        <f>IFERROR(IF($A66="","",MAXIFS('Status Log'!$A$5:$A$304,'Status Log'!$D$5:$D$304,$A66)),"")</f>
        <v/>
      </c>
      <c r="P66" s="34">
        <f>IFERROR(IF($A66="","",IF($O66=0,"No Log",VLOOKUP($O66,'Status Log'!$A$5:$F$304,6,FALSE))),"No Log")</f>
        <v/>
      </c>
      <c r="Q66" s="35">
        <f>IFERROR(IF(OR($A66="",$O66=0),"",VLOOKUP($O66,'Status Log'!$A$5:$B$304,2,FALSE)),"")</f>
        <v/>
      </c>
      <c r="R66" s="36">
        <f>IFERROR(IF(OR($A66="",$Q66=""),"",MAX(0,TODAY()-$Q66)),"")</f>
        <v/>
      </c>
      <c r="S66" s="34">
        <f>IFERROR(IF($A66="","",IF(AND($L66="Yes",OR($P66="Available",$P66="Occupied")),"Yes","No")),"")</f>
        <v/>
      </c>
      <c r="T66" s="37" t="n"/>
      <c r="U66" s="35">
        <f>IFERROR(IF(OR($A66="",$T66=""),"",$T66+Dashboard!$B$7),"")</f>
        <v/>
      </c>
      <c r="V66" s="34">
        <f>IFERROR(IF($A66="","",IF($T66="","Missing Date",IF($U66&lt;TODAY(),"Overdue","Current"))),"")</f>
        <v/>
      </c>
      <c r="W66" s="32" t="n"/>
      <c r="X66" s="38" t="n"/>
      <c r="Y66" s="34">
        <f>IFERROR(IF($A66="",0,IF(COUNTIF($A$5:$A$154,$A66)&gt;1,1,0)),0)</f>
        <v/>
      </c>
    </row>
    <row r="67">
      <c r="A67" s="32" t="n"/>
      <c r="B67" s="32" t="n"/>
      <c r="C67" s="32" t="n"/>
      <c r="D67" s="32" t="n"/>
      <c r="E67" s="32" t="n"/>
      <c r="F67" s="32" t="n"/>
      <c r="G67" s="32" t="n"/>
      <c r="H67" s="32" t="n"/>
      <c r="I67" s="32" t="n"/>
      <c r="J67" s="32" t="n"/>
      <c r="K67" s="32" t="n"/>
      <c r="L67" s="32" t="n"/>
      <c r="M67" s="11" t="n"/>
      <c r="N67" s="33">
        <f>IFERROR(IF($A67="","",IF($M67="",Dashboard!$B$9,$M67)),"")</f>
        <v/>
      </c>
      <c r="O67" s="34">
        <f>IFERROR(IF($A67="","",MAXIFS('Status Log'!$A$5:$A$304,'Status Log'!$D$5:$D$304,$A67)),"")</f>
        <v/>
      </c>
      <c r="P67" s="34">
        <f>IFERROR(IF($A67="","",IF($O67=0,"No Log",VLOOKUP($O67,'Status Log'!$A$5:$F$304,6,FALSE))),"No Log")</f>
        <v/>
      </c>
      <c r="Q67" s="35">
        <f>IFERROR(IF(OR($A67="",$O67=0),"",VLOOKUP($O67,'Status Log'!$A$5:$B$304,2,FALSE)),"")</f>
        <v/>
      </c>
      <c r="R67" s="36">
        <f>IFERROR(IF(OR($A67="",$Q67=""),"",MAX(0,TODAY()-$Q67)),"")</f>
        <v/>
      </c>
      <c r="S67" s="34">
        <f>IFERROR(IF($A67="","",IF(AND($L67="Yes",OR($P67="Available",$P67="Occupied")),"Yes","No")),"")</f>
        <v/>
      </c>
      <c r="T67" s="37" t="n"/>
      <c r="U67" s="35">
        <f>IFERROR(IF(OR($A67="",$T67=""),"",$T67+Dashboard!$B$7),"")</f>
        <v/>
      </c>
      <c r="V67" s="34">
        <f>IFERROR(IF($A67="","",IF($T67="","Missing Date",IF($U67&lt;TODAY(),"Overdue","Current"))),"")</f>
        <v/>
      </c>
      <c r="W67" s="32" t="n"/>
      <c r="X67" s="38" t="n"/>
      <c r="Y67" s="34">
        <f>IFERROR(IF($A67="",0,IF(COUNTIF($A$5:$A$154,$A67)&gt;1,1,0)),0)</f>
        <v/>
      </c>
    </row>
    <row r="68">
      <c r="A68" s="32" t="n"/>
      <c r="B68" s="32" t="n"/>
      <c r="C68" s="32" t="n"/>
      <c r="D68" s="32" t="n"/>
      <c r="E68" s="32" t="n"/>
      <c r="F68" s="32" t="n"/>
      <c r="G68" s="32" t="n"/>
      <c r="H68" s="32" t="n"/>
      <c r="I68" s="32" t="n"/>
      <c r="J68" s="32" t="n"/>
      <c r="K68" s="32" t="n"/>
      <c r="L68" s="32" t="n"/>
      <c r="M68" s="11" t="n"/>
      <c r="N68" s="33">
        <f>IFERROR(IF($A68="","",IF($M68="",Dashboard!$B$9,$M68)),"")</f>
        <v/>
      </c>
      <c r="O68" s="34">
        <f>IFERROR(IF($A68="","",MAXIFS('Status Log'!$A$5:$A$304,'Status Log'!$D$5:$D$304,$A68)),"")</f>
        <v/>
      </c>
      <c r="P68" s="34">
        <f>IFERROR(IF($A68="","",IF($O68=0,"No Log",VLOOKUP($O68,'Status Log'!$A$5:$F$304,6,FALSE))),"No Log")</f>
        <v/>
      </c>
      <c r="Q68" s="35">
        <f>IFERROR(IF(OR($A68="",$O68=0),"",VLOOKUP($O68,'Status Log'!$A$5:$B$304,2,FALSE)),"")</f>
        <v/>
      </c>
      <c r="R68" s="36">
        <f>IFERROR(IF(OR($A68="",$Q68=""),"",MAX(0,TODAY()-$Q68)),"")</f>
        <v/>
      </c>
      <c r="S68" s="34">
        <f>IFERROR(IF($A68="","",IF(AND($L68="Yes",OR($P68="Available",$P68="Occupied")),"Yes","No")),"")</f>
        <v/>
      </c>
      <c r="T68" s="37" t="n"/>
      <c r="U68" s="35">
        <f>IFERROR(IF(OR($A68="",$T68=""),"",$T68+Dashboard!$B$7),"")</f>
        <v/>
      </c>
      <c r="V68" s="34">
        <f>IFERROR(IF($A68="","",IF($T68="","Missing Date",IF($U68&lt;TODAY(),"Overdue","Current"))),"")</f>
        <v/>
      </c>
      <c r="W68" s="32" t="n"/>
      <c r="X68" s="38" t="n"/>
      <c r="Y68" s="34">
        <f>IFERROR(IF($A68="",0,IF(COUNTIF($A$5:$A$154,$A68)&gt;1,1,0)),0)</f>
        <v/>
      </c>
    </row>
    <row r="69">
      <c r="A69" s="32" t="n"/>
      <c r="B69" s="32" t="n"/>
      <c r="C69" s="32" t="n"/>
      <c r="D69" s="32" t="n"/>
      <c r="E69" s="32" t="n"/>
      <c r="F69" s="32" t="n"/>
      <c r="G69" s="32" t="n"/>
      <c r="H69" s="32" t="n"/>
      <c r="I69" s="32" t="n"/>
      <c r="J69" s="32" t="n"/>
      <c r="K69" s="32" t="n"/>
      <c r="L69" s="32" t="n"/>
      <c r="M69" s="11" t="n"/>
      <c r="N69" s="33">
        <f>IFERROR(IF($A69="","",IF($M69="",Dashboard!$B$9,$M69)),"")</f>
        <v/>
      </c>
      <c r="O69" s="34">
        <f>IFERROR(IF($A69="","",MAXIFS('Status Log'!$A$5:$A$304,'Status Log'!$D$5:$D$304,$A69)),"")</f>
        <v/>
      </c>
      <c r="P69" s="34">
        <f>IFERROR(IF($A69="","",IF($O69=0,"No Log",VLOOKUP($O69,'Status Log'!$A$5:$F$304,6,FALSE))),"No Log")</f>
        <v/>
      </c>
      <c r="Q69" s="35">
        <f>IFERROR(IF(OR($A69="",$O69=0),"",VLOOKUP($O69,'Status Log'!$A$5:$B$304,2,FALSE)),"")</f>
        <v/>
      </c>
      <c r="R69" s="36">
        <f>IFERROR(IF(OR($A69="",$Q69=""),"",MAX(0,TODAY()-$Q69)),"")</f>
        <v/>
      </c>
      <c r="S69" s="34">
        <f>IFERROR(IF($A69="","",IF(AND($L69="Yes",OR($P69="Available",$P69="Occupied")),"Yes","No")),"")</f>
        <v/>
      </c>
      <c r="T69" s="37" t="n"/>
      <c r="U69" s="35">
        <f>IFERROR(IF(OR($A69="",$T69=""),"",$T69+Dashboard!$B$7),"")</f>
        <v/>
      </c>
      <c r="V69" s="34">
        <f>IFERROR(IF($A69="","",IF($T69="","Missing Date",IF($U69&lt;TODAY(),"Overdue","Current"))),"")</f>
        <v/>
      </c>
      <c r="W69" s="32" t="n"/>
      <c r="X69" s="38" t="n"/>
      <c r="Y69" s="34">
        <f>IFERROR(IF($A69="",0,IF(COUNTIF($A$5:$A$154,$A69)&gt;1,1,0)),0)</f>
        <v/>
      </c>
    </row>
    <row r="70">
      <c r="A70" s="32" t="n"/>
      <c r="B70" s="32" t="n"/>
      <c r="C70" s="32" t="n"/>
      <c r="D70" s="32" t="n"/>
      <c r="E70" s="32" t="n"/>
      <c r="F70" s="32" t="n"/>
      <c r="G70" s="32" t="n"/>
      <c r="H70" s="32" t="n"/>
      <c r="I70" s="32" t="n"/>
      <c r="J70" s="32" t="n"/>
      <c r="K70" s="32" t="n"/>
      <c r="L70" s="32" t="n"/>
      <c r="M70" s="11" t="n"/>
      <c r="N70" s="33">
        <f>IFERROR(IF($A70="","",IF($M70="",Dashboard!$B$9,$M70)),"")</f>
        <v/>
      </c>
      <c r="O70" s="34">
        <f>IFERROR(IF($A70="","",MAXIFS('Status Log'!$A$5:$A$304,'Status Log'!$D$5:$D$304,$A70)),"")</f>
        <v/>
      </c>
      <c r="P70" s="34">
        <f>IFERROR(IF($A70="","",IF($O70=0,"No Log",VLOOKUP($O70,'Status Log'!$A$5:$F$304,6,FALSE))),"No Log")</f>
        <v/>
      </c>
      <c r="Q70" s="35">
        <f>IFERROR(IF(OR($A70="",$O70=0),"",VLOOKUP($O70,'Status Log'!$A$5:$B$304,2,FALSE)),"")</f>
        <v/>
      </c>
      <c r="R70" s="36">
        <f>IFERROR(IF(OR($A70="",$Q70=""),"",MAX(0,TODAY()-$Q70)),"")</f>
        <v/>
      </c>
      <c r="S70" s="34">
        <f>IFERROR(IF($A70="","",IF(AND($L70="Yes",OR($P70="Available",$P70="Occupied")),"Yes","No")),"")</f>
        <v/>
      </c>
      <c r="T70" s="37" t="n"/>
      <c r="U70" s="35">
        <f>IFERROR(IF(OR($A70="",$T70=""),"",$T70+Dashboard!$B$7),"")</f>
        <v/>
      </c>
      <c r="V70" s="34">
        <f>IFERROR(IF($A70="","",IF($T70="","Missing Date",IF($U70&lt;TODAY(),"Overdue","Current"))),"")</f>
        <v/>
      </c>
      <c r="W70" s="32" t="n"/>
      <c r="X70" s="38" t="n"/>
      <c r="Y70" s="34">
        <f>IFERROR(IF($A70="",0,IF(COUNTIF($A$5:$A$154,$A70)&gt;1,1,0)),0)</f>
        <v/>
      </c>
    </row>
    <row r="71">
      <c r="A71" s="32" t="n"/>
      <c r="B71" s="32" t="n"/>
      <c r="C71" s="32" t="n"/>
      <c r="D71" s="32" t="n"/>
      <c r="E71" s="32" t="n"/>
      <c r="F71" s="32" t="n"/>
      <c r="G71" s="32" t="n"/>
      <c r="H71" s="32" t="n"/>
      <c r="I71" s="32" t="n"/>
      <c r="J71" s="32" t="n"/>
      <c r="K71" s="32" t="n"/>
      <c r="L71" s="32" t="n"/>
      <c r="M71" s="11" t="n"/>
      <c r="N71" s="33">
        <f>IFERROR(IF($A71="","",IF($M71="",Dashboard!$B$9,$M71)),"")</f>
        <v/>
      </c>
      <c r="O71" s="34">
        <f>IFERROR(IF($A71="","",MAXIFS('Status Log'!$A$5:$A$304,'Status Log'!$D$5:$D$304,$A71)),"")</f>
        <v/>
      </c>
      <c r="P71" s="34">
        <f>IFERROR(IF($A71="","",IF($O71=0,"No Log",VLOOKUP($O71,'Status Log'!$A$5:$F$304,6,FALSE))),"No Log")</f>
        <v/>
      </c>
      <c r="Q71" s="35">
        <f>IFERROR(IF(OR($A71="",$O71=0),"",VLOOKUP($O71,'Status Log'!$A$5:$B$304,2,FALSE)),"")</f>
        <v/>
      </c>
      <c r="R71" s="36">
        <f>IFERROR(IF(OR($A71="",$Q71=""),"",MAX(0,TODAY()-$Q71)),"")</f>
        <v/>
      </c>
      <c r="S71" s="34">
        <f>IFERROR(IF($A71="","",IF(AND($L71="Yes",OR($P71="Available",$P71="Occupied")),"Yes","No")),"")</f>
        <v/>
      </c>
      <c r="T71" s="37" t="n"/>
      <c r="U71" s="35">
        <f>IFERROR(IF(OR($A71="",$T71=""),"",$T71+Dashboard!$B$7),"")</f>
        <v/>
      </c>
      <c r="V71" s="34">
        <f>IFERROR(IF($A71="","",IF($T71="","Missing Date",IF($U71&lt;TODAY(),"Overdue","Current"))),"")</f>
        <v/>
      </c>
      <c r="W71" s="32" t="n"/>
      <c r="X71" s="38" t="n"/>
      <c r="Y71" s="34">
        <f>IFERROR(IF($A71="",0,IF(COUNTIF($A$5:$A$154,$A71)&gt;1,1,0)),0)</f>
        <v/>
      </c>
    </row>
    <row r="72">
      <c r="A72" s="32" t="n"/>
      <c r="B72" s="32" t="n"/>
      <c r="C72" s="32" t="n"/>
      <c r="D72" s="32" t="n"/>
      <c r="E72" s="32" t="n"/>
      <c r="F72" s="32" t="n"/>
      <c r="G72" s="32" t="n"/>
      <c r="H72" s="32" t="n"/>
      <c r="I72" s="32" t="n"/>
      <c r="J72" s="32" t="n"/>
      <c r="K72" s="32" t="n"/>
      <c r="L72" s="32" t="n"/>
      <c r="M72" s="11" t="n"/>
      <c r="N72" s="33">
        <f>IFERROR(IF($A72="","",IF($M72="",Dashboard!$B$9,$M72)),"")</f>
        <v/>
      </c>
      <c r="O72" s="34">
        <f>IFERROR(IF($A72="","",MAXIFS('Status Log'!$A$5:$A$304,'Status Log'!$D$5:$D$304,$A72)),"")</f>
        <v/>
      </c>
      <c r="P72" s="34">
        <f>IFERROR(IF($A72="","",IF($O72=0,"No Log",VLOOKUP($O72,'Status Log'!$A$5:$F$304,6,FALSE))),"No Log")</f>
        <v/>
      </c>
      <c r="Q72" s="35">
        <f>IFERROR(IF(OR($A72="",$O72=0),"",VLOOKUP($O72,'Status Log'!$A$5:$B$304,2,FALSE)),"")</f>
        <v/>
      </c>
      <c r="R72" s="36">
        <f>IFERROR(IF(OR($A72="",$Q72=""),"",MAX(0,TODAY()-$Q72)),"")</f>
        <v/>
      </c>
      <c r="S72" s="34">
        <f>IFERROR(IF($A72="","",IF(AND($L72="Yes",OR($P72="Available",$P72="Occupied")),"Yes","No")),"")</f>
        <v/>
      </c>
      <c r="T72" s="37" t="n"/>
      <c r="U72" s="35">
        <f>IFERROR(IF(OR($A72="",$T72=""),"",$T72+Dashboard!$B$7),"")</f>
        <v/>
      </c>
      <c r="V72" s="34">
        <f>IFERROR(IF($A72="","",IF($T72="","Missing Date",IF($U72&lt;TODAY(),"Overdue","Current"))),"")</f>
        <v/>
      </c>
      <c r="W72" s="32" t="n"/>
      <c r="X72" s="38" t="n"/>
      <c r="Y72" s="34">
        <f>IFERROR(IF($A72="",0,IF(COUNTIF($A$5:$A$154,$A72)&gt;1,1,0)),0)</f>
        <v/>
      </c>
    </row>
    <row r="73">
      <c r="A73" s="32" t="n"/>
      <c r="B73" s="32" t="n"/>
      <c r="C73" s="32" t="n"/>
      <c r="D73" s="32" t="n"/>
      <c r="E73" s="32" t="n"/>
      <c r="F73" s="32" t="n"/>
      <c r="G73" s="32" t="n"/>
      <c r="H73" s="32" t="n"/>
      <c r="I73" s="32" t="n"/>
      <c r="J73" s="32" t="n"/>
      <c r="K73" s="32" t="n"/>
      <c r="L73" s="32" t="n"/>
      <c r="M73" s="11" t="n"/>
      <c r="N73" s="33">
        <f>IFERROR(IF($A73="","",IF($M73="",Dashboard!$B$9,$M73)),"")</f>
        <v/>
      </c>
      <c r="O73" s="34">
        <f>IFERROR(IF($A73="","",MAXIFS('Status Log'!$A$5:$A$304,'Status Log'!$D$5:$D$304,$A73)),"")</f>
        <v/>
      </c>
      <c r="P73" s="34">
        <f>IFERROR(IF($A73="","",IF($O73=0,"No Log",VLOOKUP($O73,'Status Log'!$A$5:$F$304,6,FALSE))),"No Log")</f>
        <v/>
      </c>
      <c r="Q73" s="35">
        <f>IFERROR(IF(OR($A73="",$O73=0),"",VLOOKUP($O73,'Status Log'!$A$5:$B$304,2,FALSE)),"")</f>
        <v/>
      </c>
      <c r="R73" s="36">
        <f>IFERROR(IF(OR($A73="",$Q73=""),"",MAX(0,TODAY()-$Q73)),"")</f>
        <v/>
      </c>
      <c r="S73" s="34">
        <f>IFERROR(IF($A73="","",IF(AND($L73="Yes",OR($P73="Available",$P73="Occupied")),"Yes","No")),"")</f>
        <v/>
      </c>
      <c r="T73" s="37" t="n"/>
      <c r="U73" s="35">
        <f>IFERROR(IF(OR($A73="",$T73=""),"",$T73+Dashboard!$B$7),"")</f>
        <v/>
      </c>
      <c r="V73" s="34">
        <f>IFERROR(IF($A73="","",IF($T73="","Missing Date",IF($U73&lt;TODAY(),"Overdue","Current"))),"")</f>
        <v/>
      </c>
      <c r="W73" s="32" t="n"/>
      <c r="X73" s="38" t="n"/>
      <c r="Y73" s="34">
        <f>IFERROR(IF($A73="",0,IF(COUNTIF($A$5:$A$154,$A73)&gt;1,1,0)),0)</f>
        <v/>
      </c>
    </row>
    <row r="74">
      <c r="A74" s="32" t="n"/>
      <c r="B74" s="32" t="n"/>
      <c r="C74" s="32" t="n"/>
      <c r="D74" s="32" t="n"/>
      <c r="E74" s="32" t="n"/>
      <c r="F74" s="32" t="n"/>
      <c r="G74" s="32" t="n"/>
      <c r="H74" s="32" t="n"/>
      <c r="I74" s="32" t="n"/>
      <c r="J74" s="32" t="n"/>
      <c r="K74" s="32" t="n"/>
      <c r="L74" s="32" t="n"/>
      <c r="M74" s="11" t="n"/>
      <c r="N74" s="33">
        <f>IFERROR(IF($A74="","",IF($M74="",Dashboard!$B$9,$M74)),"")</f>
        <v/>
      </c>
      <c r="O74" s="34">
        <f>IFERROR(IF($A74="","",MAXIFS('Status Log'!$A$5:$A$304,'Status Log'!$D$5:$D$304,$A74)),"")</f>
        <v/>
      </c>
      <c r="P74" s="34">
        <f>IFERROR(IF($A74="","",IF($O74=0,"No Log",VLOOKUP($O74,'Status Log'!$A$5:$F$304,6,FALSE))),"No Log")</f>
        <v/>
      </c>
      <c r="Q74" s="35">
        <f>IFERROR(IF(OR($A74="",$O74=0),"",VLOOKUP($O74,'Status Log'!$A$5:$B$304,2,FALSE)),"")</f>
        <v/>
      </c>
      <c r="R74" s="36">
        <f>IFERROR(IF(OR($A74="",$Q74=""),"",MAX(0,TODAY()-$Q74)),"")</f>
        <v/>
      </c>
      <c r="S74" s="34">
        <f>IFERROR(IF($A74="","",IF(AND($L74="Yes",OR($P74="Available",$P74="Occupied")),"Yes","No")),"")</f>
        <v/>
      </c>
      <c r="T74" s="37" t="n"/>
      <c r="U74" s="35">
        <f>IFERROR(IF(OR($A74="",$T74=""),"",$T74+Dashboard!$B$7),"")</f>
        <v/>
      </c>
      <c r="V74" s="34">
        <f>IFERROR(IF($A74="","",IF($T74="","Missing Date",IF($U74&lt;TODAY(),"Overdue","Current"))),"")</f>
        <v/>
      </c>
      <c r="W74" s="32" t="n"/>
      <c r="X74" s="38" t="n"/>
      <c r="Y74" s="34">
        <f>IFERROR(IF($A74="",0,IF(COUNTIF($A$5:$A$154,$A74)&gt;1,1,0)),0)</f>
        <v/>
      </c>
    </row>
    <row r="75">
      <c r="A75" s="32" t="n"/>
      <c r="B75" s="32" t="n"/>
      <c r="C75" s="32" t="n"/>
      <c r="D75" s="32" t="n"/>
      <c r="E75" s="32" t="n"/>
      <c r="F75" s="32" t="n"/>
      <c r="G75" s="32" t="n"/>
      <c r="H75" s="32" t="n"/>
      <c r="I75" s="32" t="n"/>
      <c r="J75" s="32" t="n"/>
      <c r="K75" s="32" t="n"/>
      <c r="L75" s="32" t="n"/>
      <c r="M75" s="11" t="n"/>
      <c r="N75" s="33">
        <f>IFERROR(IF($A75="","",IF($M75="",Dashboard!$B$9,$M75)),"")</f>
        <v/>
      </c>
      <c r="O75" s="34">
        <f>IFERROR(IF($A75="","",MAXIFS('Status Log'!$A$5:$A$304,'Status Log'!$D$5:$D$304,$A75)),"")</f>
        <v/>
      </c>
      <c r="P75" s="34">
        <f>IFERROR(IF($A75="","",IF($O75=0,"No Log",VLOOKUP($O75,'Status Log'!$A$5:$F$304,6,FALSE))),"No Log")</f>
        <v/>
      </c>
      <c r="Q75" s="35">
        <f>IFERROR(IF(OR($A75="",$O75=0),"",VLOOKUP($O75,'Status Log'!$A$5:$B$304,2,FALSE)),"")</f>
        <v/>
      </c>
      <c r="R75" s="36">
        <f>IFERROR(IF(OR($A75="",$Q75=""),"",MAX(0,TODAY()-$Q75)),"")</f>
        <v/>
      </c>
      <c r="S75" s="34">
        <f>IFERROR(IF($A75="","",IF(AND($L75="Yes",OR($P75="Available",$P75="Occupied")),"Yes","No")),"")</f>
        <v/>
      </c>
      <c r="T75" s="37" t="n"/>
      <c r="U75" s="35">
        <f>IFERROR(IF(OR($A75="",$T75=""),"",$T75+Dashboard!$B$7),"")</f>
        <v/>
      </c>
      <c r="V75" s="34">
        <f>IFERROR(IF($A75="","",IF($T75="","Missing Date",IF($U75&lt;TODAY(),"Overdue","Current"))),"")</f>
        <v/>
      </c>
      <c r="W75" s="32" t="n"/>
      <c r="X75" s="38" t="n"/>
      <c r="Y75" s="34">
        <f>IFERROR(IF($A75="",0,IF(COUNTIF($A$5:$A$154,$A75)&gt;1,1,0)),0)</f>
        <v/>
      </c>
    </row>
    <row r="76">
      <c r="A76" s="32" t="n"/>
      <c r="B76" s="32" t="n"/>
      <c r="C76" s="32" t="n"/>
      <c r="D76" s="32" t="n"/>
      <c r="E76" s="32" t="n"/>
      <c r="F76" s="32" t="n"/>
      <c r="G76" s="32" t="n"/>
      <c r="H76" s="32" t="n"/>
      <c r="I76" s="32" t="n"/>
      <c r="J76" s="32" t="n"/>
      <c r="K76" s="32" t="n"/>
      <c r="L76" s="32" t="n"/>
      <c r="M76" s="11" t="n"/>
      <c r="N76" s="33">
        <f>IFERROR(IF($A76="","",IF($M76="",Dashboard!$B$9,$M76)),"")</f>
        <v/>
      </c>
      <c r="O76" s="34">
        <f>IFERROR(IF($A76="","",MAXIFS('Status Log'!$A$5:$A$304,'Status Log'!$D$5:$D$304,$A76)),"")</f>
        <v/>
      </c>
      <c r="P76" s="34">
        <f>IFERROR(IF($A76="","",IF($O76=0,"No Log",VLOOKUP($O76,'Status Log'!$A$5:$F$304,6,FALSE))),"No Log")</f>
        <v/>
      </c>
      <c r="Q76" s="35">
        <f>IFERROR(IF(OR($A76="",$O76=0),"",VLOOKUP($O76,'Status Log'!$A$5:$B$304,2,FALSE)),"")</f>
        <v/>
      </c>
      <c r="R76" s="36">
        <f>IFERROR(IF(OR($A76="",$Q76=""),"",MAX(0,TODAY()-$Q76)),"")</f>
        <v/>
      </c>
      <c r="S76" s="34">
        <f>IFERROR(IF($A76="","",IF(AND($L76="Yes",OR($P76="Available",$P76="Occupied")),"Yes","No")),"")</f>
        <v/>
      </c>
      <c r="T76" s="37" t="n"/>
      <c r="U76" s="35">
        <f>IFERROR(IF(OR($A76="",$T76=""),"",$T76+Dashboard!$B$7),"")</f>
        <v/>
      </c>
      <c r="V76" s="34">
        <f>IFERROR(IF($A76="","",IF($T76="","Missing Date",IF($U76&lt;TODAY(),"Overdue","Current"))),"")</f>
        <v/>
      </c>
      <c r="W76" s="32" t="n"/>
      <c r="X76" s="38" t="n"/>
      <c r="Y76" s="34">
        <f>IFERROR(IF($A76="",0,IF(COUNTIF($A$5:$A$154,$A76)&gt;1,1,0)),0)</f>
        <v/>
      </c>
    </row>
    <row r="77">
      <c r="A77" s="32" t="n"/>
      <c r="B77" s="32" t="n"/>
      <c r="C77" s="32" t="n"/>
      <c r="D77" s="32" t="n"/>
      <c r="E77" s="32" t="n"/>
      <c r="F77" s="32" t="n"/>
      <c r="G77" s="32" t="n"/>
      <c r="H77" s="32" t="n"/>
      <c r="I77" s="32" t="n"/>
      <c r="J77" s="32" t="n"/>
      <c r="K77" s="32" t="n"/>
      <c r="L77" s="32" t="n"/>
      <c r="M77" s="11" t="n"/>
      <c r="N77" s="33">
        <f>IFERROR(IF($A77="","",IF($M77="",Dashboard!$B$9,$M77)),"")</f>
        <v/>
      </c>
      <c r="O77" s="34">
        <f>IFERROR(IF($A77="","",MAXIFS('Status Log'!$A$5:$A$304,'Status Log'!$D$5:$D$304,$A77)),"")</f>
        <v/>
      </c>
      <c r="P77" s="34">
        <f>IFERROR(IF($A77="","",IF($O77=0,"No Log",VLOOKUP($O77,'Status Log'!$A$5:$F$304,6,FALSE))),"No Log")</f>
        <v/>
      </c>
      <c r="Q77" s="35">
        <f>IFERROR(IF(OR($A77="",$O77=0),"",VLOOKUP($O77,'Status Log'!$A$5:$B$304,2,FALSE)),"")</f>
        <v/>
      </c>
      <c r="R77" s="36">
        <f>IFERROR(IF(OR($A77="",$Q77=""),"",MAX(0,TODAY()-$Q77)),"")</f>
        <v/>
      </c>
      <c r="S77" s="34">
        <f>IFERROR(IF($A77="","",IF(AND($L77="Yes",OR($P77="Available",$P77="Occupied")),"Yes","No")),"")</f>
        <v/>
      </c>
      <c r="T77" s="37" t="n"/>
      <c r="U77" s="35">
        <f>IFERROR(IF(OR($A77="",$T77=""),"",$T77+Dashboard!$B$7),"")</f>
        <v/>
      </c>
      <c r="V77" s="34">
        <f>IFERROR(IF($A77="","",IF($T77="","Missing Date",IF($U77&lt;TODAY(),"Overdue","Current"))),"")</f>
        <v/>
      </c>
      <c r="W77" s="32" t="n"/>
      <c r="X77" s="38" t="n"/>
      <c r="Y77" s="34">
        <f>IFERROR(IF($A77="",0,IF(COUNTIF($A$5:$A$154,$A77)&gt;1,1,0)),0)</f>
        <v/>
      </c>
    </row>
    <row r="78">
      <c r="A78" s="32" t="n"/>
      <c r="B78" s="32" t="n"/>
      <c r="C78" s="32" t="n"/>
      <c r="D78" s="32" t="n"/>
      <c r="E78" s="32" t="n"/>
      <c r="F78" s="32" t="n"/>
      <c r="G78" s="32" t="n"/>
      <c r="H78" s="32" t="n"/>
      <c r="I78" s="32" t="n"/>
      <c r="J78" s="32" t="n"/>
      <c r="K78" s="32" t="n"/>
      <c r="L78" s="32" t="n"/>
      <c r="M78" s="11" t="n"/>
      <c r="N78" s="33">
        <f>IFERROR(IF($A78="","",IF($M78="",Dashboard!$B$9,$M78)),"")</f>
        <v/>
      </c>
      <c r="O78" s="34">
        <f>IFERROR(IF($A78="","",MAXIFS('Status Log'!$A$5:$A$304,'Status Log'!$D$5:$D$304,$A78)),"")</f>
        <v/>
      </c>
      <c r="P78" s="34">
        <f>IFERROR(IF($A78="","",IF($O78=0,"No Log",VLOOKUP($O78,'Status Log'!$A$5:$F$304,6,FALSE))),"No Log")</f>
        <v/>
      </c>
      <c r="Q78" s="35">
        <f>IFERROR(IF(OR($A78="",$O78=0),"",VLOOKUP($O78,'Status Log'!$A$5:$B$304,2,FALSE)),"")</f>
        <v/>
      </c>
      <c r="R78" s="36">
        <f>IFERROR(IF(OR($A78="",$Q78=""),"",MAX(0,TODAY()-$Q78)),"")</f>
        <v/>
      </c>
      <c r="S78" s="34">
        <f>IFERROR(IF($A78="","",IF(AND($L78="Yes",OR($P78="Available",$P78="Occupied")),"Yes","No")),"")</f>
        <v/>
      </c>
      <c r="T78" s="37" t="n"/>
      <c r="U78" s="35">
        <f>IFERROR(IF(OR($A78="",$T78=""),"",$T78+Dashboard!$B$7),"")</f>
        <v/>
      </c>
      <c r="V78" s="34">
        <f>IFERROR(IF($A78="","",IF($T78="","Missing Date",IF($U78&lt;TODAY(),"Overdue","Current"))),"")</f>
        <v/>
      </c>
      <c r="W78" s="32" t="n"/>
      <c r="X78" s="38" t="n"/>
      <c r="Y78" s="34">
        <f>IFERROR(IF($A78="",0,IF(COUNTIF($A$5:$A$154,$A78)&gt;1,1,0)),0)</f>
        <v/>
      </c>
    </row>
    <row r="79">
      <c r="A79" s="32" t="n"/>
      <c r="B79" s="32" t="n"/>
      <c r="C79" s="32" t="n"/>
      <c r="D79" s="32" t="n"/>
      <c r="E79" s="32" t="n"/>
      <c r="F79" s="32" t="n"/>
      <c r="G79" s="32" t="n"/>
      <c r="H79" s="32" t="n"/>
      <c r="I79" s="32" t="n"/>
      <c r="J79" s="32" t="n"/>
      <c r="K79" s="32" t="n"/>
      <c r="L79" s="32" t="n"/>
      <c r="M79" s="11" t="n"/>
      <c r="N79" s="33">
        <f>IFERROR(IF($A79="","",IF($M79="",Dashboard!$B$9,$M79)),"")</f>
        <v/>
      </c>
      <c r="O79" s="34">
        <f>IFERROR(IF($A79="","",MAXIFS('Status Log'!$A$5:$A$304,'Status Log'!$D$5:$D$304,$A79)),"")</f>
        <v/>
      </c>
      <c r="P79" s="34">
        <f>IFERROR(IF($A79="","",IF($O79=0,"No Log",VLOOKUP($O79,'Status Log'!$A$5:$F$304,6,FALSE))),"No Log")</f>
        <v/>
      </c>
      <c r="Q79" s="35">
        <f>IFERROR(IF(OR($A79="",$O79=0),"",VLOOKUP($O79,'Status Log'!$A$5:$B$304,2,FALSE)),"")</f>
        <v/>
      </c>
      <c r="R79" s="36">
        <f>IFERROR(IF(OR($A79="",$Q79=""),"",MAX(0,TODAY()-$Q79)),"")</f>
        <v/>
      </c>
      <c r="S79" s="34">
        <f>IFERROR(IF($A79="","",IF(AND($L79="Yes",OR($P79="Available",$P79="Occupied")),"Yes","No")),"")</f>
        <v/>
      </c>
      <c r="T79" s="37" t="n"/>
      <c r="U79" s="35">
        <f>IFERROR(IF(OR($A79="",$T79=""),"",$T79+Dashboard!$B$7),"")</f>
        <v/>
      </c>
      <c r="V79" s="34">
        <f>IFERROR(IF($A79="","",IF($T79="","Missing Date",IF($U79&lt;TODAY(),"Overdue","Current"))),"")</f>
        <v/>
      </c>
      <c r="W79" s="32" t="n"/>
      <c r="X79" s="38" t="n"/>
      <c r="Y79" s="34">
        <f>IFERROR(IF($A79="",0,IF(COUNTIF($A$5:$A$154,$A79)&gt;1,1,0)),0)</f>
        <v/>
      </c>
    </row>
    <row r="80">
      <c r="A80" s="32" t="n"/>
      <c r="B80" s="32" t="n"/>
      <c r="C80" s="32" t="n"/>
      <c r="D80" s="32" t="n"/>
      <c r="E80" s="32" t="n"/>
      <c r="F80" s="32" t="n"/>
      <c r="G80" s="32" t="n"/>
      <c r="H80" s="32" t="n"/>
      <c r="I80" s="32" t="n"/>
      <c r="J80" s="32" t="n"/>
      <c r="K80" s="32" t="n"/>
      <c r="L80" s="32" t="n"/>
      <c r="M80" s="11" t="n"/>
      <c r="N80" s="33">
        <f>IFERROR(IF($A80="","",IF($M80="",Dashboard!$B$9,$M80)),"")</f>
        <v/>
      </c>
      <c r="O80" s="34">
        <f>IFERROR(IF($A80="","",MAXIFS('Status Log'!$A$5:$A$304,'Status Log'!$D$5:$D$304,$A80)),"")</f>
        <v/>
      </c>
      <c r="P80" s="34">
        <f>IFERROR(IF($A80="","",IF($O80=0,"No Log",VLOOKUP($O80,'Status Log'!$A$5:$F$304,6,FALSE))),"No Log")</f>
        <v/>
      </c>
      <c r="Q80" s="35">
        <f>IFERROR(IF(OR($A80="",$O80=0),"",VLOOKUP($O80,'Status Log'!$A$5:$B$304,2,FALSE)),"")</f>
        <v/>
      </c>
      <c r="R80" s="36">
        <f>IFERROR(IF(OR($A80="",$Q80=""),"",MAX(0,TODAY()-$Q80)),"")</f>
        <v/>
      </c>
      <c r="S80" s="34">
        <f>IFERROR(IF($A80="","",IF(AND($L80="Yes",OR($P80="Available",$P80="Occupied")),"Yes","No")),"")</f>
        <v/>
      </c>
      <c r="T80" s="37" t="n"/>
      <c r="U80" s="35">
        <f>IFERROR(IF(OR($A80="",$T80=""),"",$T80+Dashboard!$B$7),"")</f>
        <v/>
      </c>
      <c r="V80" s="34">
        <f>IFERROR(IF($A80="","",IF($T80="","Missing Date",IF($U80&lt;TODAY(),"Overdue","Current"))),"")</f>
        <v/>
      </c>
      <c r="W80" s="32" t="n"/>
      <c r="X80" s="38" t="n"/>
      <c r="Y80" s="34">
        <f>IFERROR(IF($A80="",0,IF(COUNTIF($A$5:$A$154,$A80)&gt;1,1,0)),0)</f>
        <v/>
      </c>
    </row>
    <row r="81">
      <c r="A81" s="32" t="n"/>
      <c r="B81" s="32" t="n"/>
      <c r="C81" s="32" t="n"/>
      <c r="D81" s="32" t="n"/>
      <c r="E81" s="32" t="n"/>
      <c r="F81" s="32" t="n"/>
      <c r="G81" s="32" t="n"/>
      <c r="H81" s="32" t="n"/>
      <c r="I81" s="32" t="n"/>
      <c r="J81" s="32" t="n"/>
      <c r="K81" s="32" t="n"/>
      <c r="L81" s="32" t="n"/>
      <c r="M81" s="11" t="n"/>
      <c r="N81" s="33">
        <f>IFERROR(IF($A81="","",IF($M81="",Dashboard!$B$9,$M81)),"")</f>
        <v/>
      </c>
      <c r="O81" s="34">
        <f>IFERROR(IF($A81="","",MAXIFS('Status Log'!$A$5:$A$304,'Status Log'!$D$5:$D$304,$A81)),"")</f>
        <v/>
      </c>
      <c r="P81" s="34">
        <f>IFERROR(IF($A81="","",IF($O81=0,"No Log",VLOOKUP($O81,'Status Log'!$A$5:$F$304,6,FALSE))),"No Log")</f>
        <v/>
      </c>
      <c r="Q81" s="35">
        <f>IFERROR(IF(OR($A81="",$O81=0),"",VLOOKUP($O81,'Status Log'!$A$5:$B$304,2,FALSE)),"")</f>
        <v/>
      </c>
      <c r="R81" s="36">
        <f>IFERROR(IF(OR($A81="",$Q81=""),"",MAX(0,TODAY()-$Q81)),"")</f>
        <v/>
      </c>
      <c r="S81" s="34">
        <f>IFERROR(IF($A81="","",IF(AND($L81="Yes",OR($P81="Available",$P81="Occupied")),"Yes","No")),"")</f>
        <v/>
      </c>
      <c r="T81" s="37" t="n"/>
      <c r="U81" s="35">
        <f>IFERROR(IF(OR($A81="",$T81=""),"",$T81+Dashboard!$B$7),"")</f>
        <v/>
      </c>
      <c r="V81" s="34">
        <f>IFERROR(IF($A81="","",IF($T81="","Missing Date",IF($U81&lt;TODAY(),"Overdue","Current"))),"")</f>
        <v/>
      </c>
      <c r="W81" s="32" t="n"/>
      <c r="X81" s="38" t="n"/>
      <c r="Y81" s="34">
        <f>IFERROR(IF($A81="",0,IF(COUNTIF($A$5:$A$154,$A81)&gt;1,1,0)),0)</f>
        <v/>
      </c>
    </row>
    <row r="82">
      <c r="A82" s="32" t="n"/>
      <c r="B82" s="32" t="n"/>
      <c r="C82" s="32" t="n"/>
      <c r="D82" s="32" t="n"/>
      <c r="E82" s="32" t="n"/>
      <c r="F82" s="32" t="n"/>
      <c r="G82" s="32" t="n"/>
      <c r="H82" s="32" t="n"/>
      <c r="I82" s="32" t="n"/>
      <c r="J82" s="32" t="n"/>
      <c r="K82" s="32" t="n"/>
      <c r="L82" s="32" t="n"/>
      <c r="M82" s="11" t="n"/>
      <c r="N82" s="33">
        <f>IFERROR(IF($A82="","",IF($M82="",Dashboard!$B$9,$M82)),"")</f>
        <v/>
      </c>
      <c r="O82" s="34">
        <f>IFERROR(IF($A82="","",MAXIFS('Status Log'!$A$5:$A$304,'Status Log'!$D$5:$D$304,$A82)),"")</f>
        <v/>
      </c>
      <c r="P82" s="34">
        <f>IFERROR(IF($A82="","",IF($O82=0,"No Log",VLOOKUP($O82,'Status Log'!$A$5:$F$304,6,FALSE))),"No Log")</f>
        <v/>
      </c>
      <c r="Q82" s="35">
        <f>IFERROR(IF(OR($A82="",$O82=0),"",VLOOKUP($O82,'Status Log'!$A$5:$B$304,2,FALSE)),"")</f>
        <v/>
      </c>
      <c r="R82" s="36">
        <f>IFERROR(IF(OR($A82="",$Q82=""),"",MAX(0,TODAY()-$Q82)),"")</f>
        <v/>
      </c>
      <c r="S82" s="34">
        <f>IFERROR(IF($A82="","",IF(AND($L82="Yes",OR($P82="Available",$P82="Occupied")),"Yes","No")),"")</f>
        <v/>
      </c>
      <c r="T82" s="37" t="n"/>
      <c r="U82" s="35">
        <f>IFERROR(IF(OR($A82="",$T82=""),"",$T82+Dashboard!$B$7),"")</f>
        <v/>
      </c>
      <c r="V82" s="34">
        <f>IFERROR(IF($A82="","",IF($T82="","Missing Date",IF($U82&lt;TODAY(),"Overdue","Current"))),"")</f>
        <v/>
      </c>
      <c r="W82" s="32" t="n"/>
      <c r="X82" s="38" t="n"/>
      <c r="Y82" s="34">
        <f>IFERROR(IF($A82="",0,IF(COUNTIF($A$5:$A$154,$A82)&gt;1,1,0)),0)</f>
        <v/>
      </c>
    </row>
    <row r="83">
      <c r="A83" s="32" t="n"/>
      <c r="B83" s="32" t="n"/>
      <c r="C83" s="32" t="n"/>
      <c r="D83" s="32" t="n"/>
      <c r="E83" s="32" t="n"/>
      <c r="F83" s="32" t="n"/>
      <c r="G83" s="32" t="n"/>
      <c r="H83" s="32" t="n"/>
      <c r="I83" s="32" t="n"/>
      <c r="J83" s="32" t="n"/>
      <c r="K83" s="32" t="n"/>
      <c r="L83" s="32" t="n"/>
      <c r="M83" s="11" t="n"/>
      <c r="N83" s="33">
        <f>IFERROR(IF($A83="","",IF($M83="",Dashboard!$B$9,$M83)),"")</f>
        <v/>
      </c>
      <c r="O83" s="34">
        <f>IFERROR(IF($A83="","",MAXIFS('Status Log'!$A$5:$A$304,'Status Log'!$D$5:$D$304,$A83)),"")</f>
        <v/>
      </c>
      <c r="P83" s="34">
        <f>IFERROR(IF($A83="","",IF($O83=0,"No Log",VLOOKUP($O83,'Status Log'!$A$5:$F$304,6,FALSE))),"No Log")</f>
        <v/>
      </c>
      <c r="Q83" s="35">
        <f>IFERROR(IF(OR($A83="",$O83=0),"",VLOOKUP($O83,'Status Log'!$A$5:$B$304,2,FALSE)),"")</f>
        <v/>
      </c>
      <c r="R83" s="36">
        <f>IFERROR(IF(OR($A83="",$Q83=""),"",MAX(0,TODAY()-$Q83)),"")</f>
        <v/>
      </c>
      <c r="S83" s="34">
        <f>IFERROR(IF($A83="","",IF(AND($L83="Yes",OR($P83="Available",$P83="Occupied")),"Yes","No")),"")</f>
        <v/>
      </c>
      <c r="T83" s="37" t="n"/>
      <c r="U83" s="35">
        <f>IFERROR(IF(OR($A83="",$T83=""),"",$T83+Dashboard!$B$7),"")</f>
        <v/>
      </c>
      <c r="V83" s="34">
        <f>IFERROR(IF($A83="","",IF($T83="","Missing Date",IF($U83&lt;TODAY(),"Overdue","Current"))),"")</f>
        <v/>
      </c>
      <c r="W83" s="32" t="n"/>
      <c r="X83" s="38" t="n"/>
      <c r="Y83" s="34">
        <f>IFERROR(IF($A83="",0,IF(COUNTIF($A$5:$A$154,$A83)&gt;1,1,0)),0)</f>
        <v/>
      </c>
    </row>
    <row r="84">
      <c r="A84" s="32" t="n"/>
      <c r="B84" s="32" t="n"/>
      <c r="C84" s="32" t="n"/>
      <c r="D84" s="32" t="n"/>
      <c r="E84" s="32" t="n"/>
      <c r="F84" s="32" t="n"/>
      <c r="G84" s="32" t="n"/>
      <c r="H84" s="32" t="n"/>
      <c r="I84" s="32" t="n"/>
      <c r="J84" s="32" t="n"/>
      <c r="K84" s="32" t="n"/>
      <c r="L84" s="32" t="n"/>
      <c r="M84" s="11" t="n"/>
      <c r="N84" s="33">
        <f>IFERROR(IF($A84="","",IF($M84="",Dashboard!$B$9,$M84)),"")</f>
        <v/>
      </c>
      <c r="O84" s="34">
        <f>IFERROR(IF($A84="","",MAXIFS('Status Log'!$A$5:$A$304,'Status Log'!$D$5:$D$304,$A84)),"")</f>
        <v/>
      </c>
      <c r="P84" s="34">
        <f>IFERROR(IF($A84="","",IF($O84=0,"No Log",VLOOKUP($O84,'Status Log'!$A$5:$F$304,6,FALSE))),"No Log")</f>
        <v/>
      </c>
      <c r="Q84" s="35">
        <f>IFERROR(IF(OR($A84="",$O84=0),"",VLOOKUP($O84,'Status Log'!$A$5:$B$304,2,FALSE)),"")</f>
        <v/>
      </c>
      <c r="R84" s="36">
        <f>IFERROR(IF(OR($A84="",$Q84=""),"",MAX(0,TODAY()-$Q84)),"")</f>
        <v/>
      </c>
      <c r="S84" s="34">
        <f>IFERROR(IF($A84="","",IF(AND($L84="Yes",OR($P84="Available",$P84="Occupied")),"Yes","No")),"")</f>
        <v/>
      </c>
      <c r="T84" s="37" t="n"/>
      <c r="U84" s="35">
        <f>IFERROR(IF(OR($A84="",$T84=""),"",$T84+Dashboard!$B$7),"")</f>
        <v/>
      </c>
      <c r="V84" s="34">
        <f>IFERROR(IF($A84="","",IF($T84="","Missing Date",IF($U84&lt;TODAY(),"Overdue","Current"))),"")</f>
        <v/>
      </c>
      <c r="W84" s="32" t="n"/>
      <c r="X84" s="38" t="n"/>
      <c r="Y84" s="34">
        <f>IFERROR(IF($A84="",0,IF(COUNTIF($A$5:$A$154,$A84)&gt;1,1,0)),0)</f>
        <v/>
      </c>
    </row>
    <row r="85">
      <c r="A85" s="32" t="n"/>
      <c r="B85" s="32" t="n"/>
      <c r="C85" s="32" t="n"/>
      <c r="D85" s="32" t="n"/>
      <c r="E85" s="32" t="n"/>
      <c r="F85" s="32" t="n"/>
      <c r="G85" s="32" t="n"/>
      <c r="H85" s="32" t="n"/>
      <c r="I85" s="32" t="n"/>
      <c r="J85" s="32" t="n"/>
      <c r="K85" s="32" t="n"/>
      <c r="L85" s="32" t="n"/>
      <c r="M85" s="11" t="n"/>
      <c r="N85" s="33">
        <f>IFERROR(IF($A85="","",IF($M85="",Dashboard!$B$9,$M85)),"")</f>
        <v/>
      </c>
      <c r="O85" s="34">
        <f>IFERROR(IF($A85="","",MAXIFS('Status Log'!$A$5:$A$304,'Status Log'!$D$5:$D$304,$A85)),"")</f>
        <v/>
      </c>
      <c r="P85" s="34">
        <f>IFERROR(IF($A85="","",IF($O85=0,"No Log",VLOOKUP($O85,'Status Log'!$A$5:$F$304,6,FALSE))),"No Log")</f>
        <v/>
      </c>
      <c r="Q85" s="35">
        <f>IFERROR(IF(OR($A85="",$O85=0),"",VLOOKUP($O85,'Status Log'!$A$5:$B$304,2,FALSE)),"")</f>
        <v/>
      </c>
      <c r="R85" s="36">
        <f>IFERROR(IF(OR($A85="",$Q85=""),"",MAX(0,TODAY()-$Q85)),"")</f>
        <v/>
      </c>
      <c r="S85" s="34">
        <f>IFERROR(IF($A85="","",IF(AND($L85="Yes",OR($P85="Available",$P85="Occupied")),"Yes","No")),"")</f>
        <v/>
      </c>
      <c r="T85" s="37" t="n"/>
      <c r="U85" s="35">
        <f>IFERROR(IF(OR($A85="",$T85=""),"",$T85+Dashboard!$B$7),"")</f>
        <v/>
      </c>
      <c r="V85" s="34">
        <f>IFERROR(IF($A85="","",IF($T85="","Missing Date",IF($U85&lt;TODAY(),"Overdue","Current"))),"")</f>
        <v/>
      </c>
      <c r="W85" s="32" t="n"/>
      <c r="X85" s="38" t="n"/>
      <c r="Y85" s="34">
        <f>IFERROR(IF($A85="",0,IF(COUNTIF($A$5:$A$154,$A85)&gt;1,1,0)),0)</f>
        <v/>
      </c>
    </row>
    <row r="86">
      <c r="A86" s="32" t="n"/>
      <c r="B86" s="32" t="n"/>
      <c r="C86" s="32" t="n"/>
      <c r="D86" s="32" t="n"/>
      <c r="E86" s="32" t="n"/>
      <c r="F86" s="32" t="n"/>
      <c r="G86" s="32" t="n"/>
      <c r="H86" s="32" t="n"/>
      <c r="I86" s="32" t="n"/>
      <c r="J86" s="32" t="n"/>
      <c r="K86" s="32" t="n"/>
      <c r="L86" s="32" t="n"/>
      <c r="M86" s="11" t="n"/>
      <c r="N86" s="33">
        <f>IFERROR(IF($A86="","",IF($M86="",Dashboard!$B$9,$M86)),"")</f>
        <v/>
      </c>
      <c r="O86" s="34">
        <f>IFERROR(IF($A86="","",MAXIFS('Status Log'!$A$5:$A$304,'Status Log'!$D$5:$D$304,$A86)),"")</f>
        <v/>
      </c>
      <c r="P86" s="34">
        <f>IFERROR(IF($A86="","",IF($O86=0,"No Log",VLOOKUP($O86,'Status Log'!$A$5:$F$304,6,FALSE))),"No Log")</f>
        <v/>
      </c>
      <c r="Q86" s="35">
        <f>IFERROR(IF(OR($A86="",$O86=0),"",VLOOKUP($O86,'Status Log'!$A$5:$B$304,2,FALSE)),"")</f>
        <v/>
      </c>
      <c r="R86" s="36">
        <f>IFERROR(IF(OR($A86="",$Q86=""),"",MAX(0,TODAY()-$Q86)),"")</f>
        <v/>
      </c>
      <c r="S86" s="34">
        <f>IFERROR(IF($A86="","",IF(AND($L86="Yes",OR($P86="Available",$P86="Occupied")),"Yes","No")),"")</f>
        <v/>
      </c>
      <c r="T86" s="37" t="n"/>
      <c r="U86" s="35">
        <f>IFERROR(IF(OR($A86="",$T86=""),"",$T86+Dashboard!$B$7),"")</f>
        <v/>
      </c>
      <c r="V86" s="34">
        <f>IFERROR(IF($A86="","",IF($T86="","Missing Date",IF($U86&lt;TODAY(),"Overdue","Current"))),"")</f>
        <v/>
      </c>
      <c r="W86" s="32" t="n"/>
      <c r="X86" s="38" t="n"/>
      <c r="Y86" s="34">
        <f>IFERROR(IF($A86="",0,IF(COUNTIF($A$5:$A$154,$A86)&gt;1,1,0)),0)</f>
        <v/>
      </c>
    </row>
    <row r="87">
      <c r="A87" s="32" t="n"/>
      <c r="B87" s="32" t="n"/>
      <c r="C87" s="32" t="n"/>
      <c r="D87" s="32" t="n"/>
      <c r="E87" s="32" t="n"/>
      <c r="F87" s="32" t="n"/>
      <c r="G87" s="32" t="n"/>
      <c r="H87" s="32" t="n"/>
      <c r="I87" s="32" t="n"/>
      <c r="J87" s="32" t="n"/>
      <c r="K87" s="32" t="n"/>
      <c r="L87" s="32" t="n"/>
      <c r="M87" s="11" t="n"/>
      <c r="N87" s="33">
        <f>IFERROR(IF($A87="","",IF($M87="",Dashboard!$B$9,$M87)),"")</f>
        <v/>
      </c>
      <c r="O87" s="34">
        <f>IFERROR(IF($A87="","",MAXIFS('Status Log'!$A$5:$A$304,'Status Log'!$D$5:$D$304,$A87)),"")</f>
        <v/>
      </c>
      <c r="P87" s="34">
        <f>IFERROR(IF($A87="","",IF($O87=0,"No Log",VLOOKUP($O87,'Status Log'!$A$5:$F$304,6,FALSE))),"No Log")</f>
        <v/>
      </c>
      <c r="Q87" s="35">
        <f>IFERROR(IF(OR($A87="",$O87=0),"",VLOOKUP($O87,'Status Log'!$A$5:$B$304,2,FALSE)),"")</f>
        <v/>
      </c>
      <c r="R87" s="36">
        <f>IFERROR(IF(OR($A87="",$Q87=""),"",MAX(0,TODAY()-$Q87)),"")</f>
        <v/>
      </c>
      <c r="S87" s="34">
        <f>IFERROR(IF($A87="","",IF(AND($L87="Yes",OR($P87="Available",$P87="Occupied")),"Yes","No")),"")</f>
        <v/>
      </c>
      <c r="T87" s="37" t="n"/>
      <c r="U87" s="35">
        <f>IFERROR(IF(OR($A87="",$T87=""),"",$T87+Dashboard!$B$7),"")</f>
        <v/>
      </c>
      <c r="V87" s="34">
        <f>IFERROR(IF($A87="","",IF($T87="","Missing Date",IF($U87&lt;TODAY(),"Overdue","Current"))),"")</f>
        <v/>
      </c>
      <c r="W87" s="32" t="n"/>
      <c r="X87" s="38" t="n"/>
      <c r="Y87" s="34">
        <f>IFERROR(IF($A87="",0,IF(COUNTIF($A$5:$A$154,$A87)&gt;1,1,0)),0)</f>
        <v/>
      </c>
    </row>
    <row r="88">
      <c r="A88" s="32" t="n"/>
      <c r="B88" s="32" t="n"/>
      <c r="C88" s="32" t="n"/>
      <c r="D88" s="32" t="n"/>
      <c r="E88" s="32" t="n"/>
      <c r="F88" s="32" t="n"/>
      <c r="G88" s="32" t="n"/>
      <c r="H88" s="32" t="n"/>
      <c r="I88" s="32" t="n"/>
      <c r="J88" s="32" t="n"/>
      <c r="K88" s="32" t="n"/>
      <c r="L88" s="32" t="n"/>
      <c r="M88" s="11" t="n"/>
      <c r="N88" s="33">
        <f>IFERROR(IF($A88="","",IF($M88="",Dashboard!$B$9,$M88)),"")</f>
        <v/>
      </c>
      <c r="O88" s="34">
        <f>IFERROR(IF($A88="","",MAXIFS('Status Log'!$A$5:$A$304,'Status Log'!$D$5:$D$304,$A88)),"")</f>
        <v/>
      </c>
      <c r="P88" s="34">
        <f>IFERROR(IF($A88="","",IF($O88=0,"No Log",VLOOKUP($O88,'Status Log'!$A$5:$F$304,6,FALSE))),"No Log")</f>
        <v/>
      </c>
      <c r="Q88" s="35">
        <f>IFERROR(IF(OR($A88="",$O88=0),"",VLOOKUP($O88,'Status Log'!$A$5:$B$304,2,FALSE)),"")</f>
        <v/>
      </c>
      <c r="R88" s="36">
        <f>IFERROR(IF(OR($A88="",$Q88=""),"",MAX(0,TODAY()-$Q88)),"")</f>
        <v/>
      </c>
      <c r="S88" s="34">
        <f>IFERROR(IF($A88="","",IF(AND($L88="Yes",OR($P88="Available",$P88="Occupied")),"Yes","No")),"")</f>
        <v/>
      </c>
      <c r="T88" s="37" t="n"/>
      <c r="U88" s="35">
        <f>IFERROR(IF(OR($A88="",$T88=""),"",$T88+Dashboard!$B$7),"")</f>
        <v/>
      </c>
      <c r="V88" s="34">
        <f>IFERROR(IF($A88="","",IF($T88="","Missing Date",IF($U88&lt;TODAY(),"Overdue","Current"))),"")</f>
        <v/>
      </c>
      <c r="W88" s="32" t="n"/>
      <c r="X88" s="38" t="n"/>
      <c r="Y88" s="34">
        <f>IFERROR(IF($A88="",0,IF(COUNTIF($A$5:$A$154,$A88)&gt;1,1,0)),0)</f>
        <v/>
      </c>
    </row>
    <row r="89">
      <c r="A89" s="32" t="n"/>
      <c r="B89" s="32" t="n"/>
      <c r="C89" s="32" t="n"/>
      <c r="D89" s="32" t="n"/>
      <c r="E89" s="32" t="n"/>
      <c r="F89" s="32" t="n"/>
      <c r="G89" s="32" t="n"/>
      <c r="H89" s="32" t="n"/>
      <c r="I89" s="32" t="n"/>
      <c r="J89" s="32" t="n"/>
      <c r="K89" s="32" t="n"/>
      <c r="L89" s="32" t="n"/>
      <c r="M89" s="11" t="n"/>
      <c r="N89" s="33">
        <f>IFERROR(IF($A89="","",IF($M89="",Dashboard!$B$9,$M89)),"")</f>
        <v/>
      </c>
      <c r="O89" s="34">
        <f>IFERROR(IF($A89="","",MAXIFS('Status Log'!$A$5:$A$304,'Status Log'!$D$5:$D$304,$A89)),"")</f>
        <v/>
      </c>
      <c r="P89" s="34">
        <f>IFERROR(IF($A89="","",IF($O89=0,"No Log",VLOOKUP($O89,'Status Log'!$A$5:$F$304,6,FALSE))),"No Log")</f>
        <v/>
      </c>
      <c r="Q89" s="35">
        <f>IFERROR(IF(OR($A89="",$O89=0),"",VLOOKUP($O89,'Status Log'!$A$5:$B$304,2,FALSE)),"")</f>
        <v/>
      </c>
      <c r="R89" s="36">
        <f>IFERROR(IF(OR($A89="",$Q89=""),"",MAX(0,TODAY()-$Q89)),"")</f>
        <v/>
      </c>
      <c r="S89" s="34">
        <f>IFERROR(IF($A89="","",IF(AND($L89="Yes",OR($P89="Available",$P89="Occupied")),"Yes","No")),"")</f>
        <v/>
      </c>
      <c r="T89" s="37" t="n"/>
      <c r="U89" s="35">
        <f>IFERROR(IF(OR($A89="",$T89=""),"",$T89+Dashboard!$B$7),"")</f>
        <v/>
      </c>
      <c r="V89" s="34">
        <f>IFERROR(IF($A89="","",IF($T89="","Missing Date",IF($U89&lt;TODAY(),"Overdue","Current"))),"")</f>
        <v/>
      </c>
      <c r="W89" s="32" t="n"/>
      <c r="X89" s="38" t="n"/>
      <c r="Y89" s="34">
        <f>IFERROR(IF($A89="",0,IF(COUNTIF($A$5:$A$154,$A89)&gt;1,1,0)),0)</f>
        <v/>
      </c>
    </row>
    <row r="90">
      <c r="A90" s="32" t="n"/>
      <c r="B90" s="32" t="n"/>
      <c r="C90" s="32" t="n"/>
      <c r="D90" s="32" t="n"/>
      <c r="E90" s="32" t="n"/>
      <c r="F90" s="32" t="n"/>
      <c r="G90" s="32" t="n"/>
      <c r="H90" s="32" t="n"/>
      <c r="I90" s="32" t="n"/>
      <c r="J90" s="32" t="n"/>
      <c r="K90" s="32" t="n"/>
      <c r="L90" s="32" t="n"/>
      <c r="M90" s="11" t="n"/>
      <c r="N90" s="33">
        <f>IFERROR(IF($A90="","",IF($M90="",Dashboard!$B$9,$M90)),"")</f>
        <v/>
      </c>
      <c r="O90" s="34">
        <f>IFERROR(IF($A90="","",MAXIFS('Status Log'!$A$5:$A$304,'Status Log'!$D$5:$D$304,$A90)),"")</f>
        <v/>
      </c>
      <c r="P90" s="34">
        <f>IFERROR(IF($A90="","",IF($O90=0,"No Log",VLOOKUP($O90,'Status Log'!$A$5:$F$304,6,FALSE))),"No Log")</f>
        <v/>
      </c>
      <c r="Q90" s="35">
        <f>IFERROR(IF(OR($A90="",$O90=0),"",VLOOKUP($O90,'Status Log'!$A$5:$B$304,2,FALSE)),"")</f>
        <v/>
      </c>
      <c r="R90" s="36">
        <f>IFERROR(IF(OR($A90="",$Q90=""),"",MAX(0,TODAY()-$Q90)),"")</f>
        <v/>
      </c>
      <c r="S90" s="34">
        <f>IFERROR(IF($A90="","",IF(AND($L90="Yes",OR($P90="Available",$P90="Occupied")),"Yes","No")),"")</f>
        <v/>
      </c>
      <c r="T90" s="37" t="n"/>
      <c r="U90" s="35">
        <f>IFERROR(IF(OR($A90="",$T90=""),"",$T90+Dashboard!$B$7),"")</f>
        <v/>
      </c>
      <c r="V90" s="34">
        <f>IFERROR(IF($A90="","",IF($T90="","Missing Date",IF($U90&lt;TODAY(),"Overdue","Current"))),"")</f>
        <v/>
      </c>
      <c r="W90" s="32" t="n"/>
      <c r="X90" s="38" t="n"/>
      <c r="Y90" s="34">
        <f>IFERROR(IF($A90="",0,IF(COUNTIF($A$5:$A$154,$A90)&gt;1,1,0)),0)</f>
        <v/>
      </c>
    </row>
    <row r="91">
      <c r="A91" s="32" t="n"/>
      <c r="B91" s="32" t="n"/>
      <c r="C91" s="32" t="n"/>
      <c r="D91" s="32" t="n"/>
      <c r="E91" s="32" t="n"/>
      <c r="F91" s="32" t="n"/>
      <c r="G91" s="32" t="n"/>
      <c r="H91" s="32" t="n"/>
      <c r="I91" s="32" t="n"/>
      <c r="J91" s="32" t="n"/>
      <c r="K91" s="32" t="n"/>
      <c r="L91" s="32" t="n"/>
      <c r="M91" s="11" t="n"/>
      <c r="N91" s="33">
        <f>IFERROR(IF($A91="","",IF($M91="",Dashboard!$B$9,$M91)),"")</f>
        <v/>
      </c>
      <c r="O91" s="34">
        <f>IFERROR(IF($A91="","",MAXIFS('Status Log'!$A$5:$A$304,'Status Log'!$D$5:$D$304,$A91)),"")</f>
        <v/>
      </c>
      <c r="P91" s="34">
        <f>IFERROR(IF($A91="","",IF($O91=0,"No Log",VLOOKUP($O91,'Status Log'!$A$5:$F$304,6,FALSE))),"No Log")</f>
        <v/>
      </c>
      <c r="Q91" s="35">
        <f>IFERROR(IF(OR($A91="",$O91=0),"",VLOOKUP($O91,'Status Log'!$A$5:$B$304,2,FALSE)),"")</f>
        <v/>
      </c>
      <c r="R91" s="36">
        <f>IFERROR(IF(OR($A91="",$Q91=""),"",MAX(0,TODAY()-$Q91)),"")</f>
        <v/>
      </c>
      <c r="S91" s="34">
        <f>IFERROR(IF($A91="","",IF(AND($L91="Yes",OR($P91="Available",$P91="Occupied")),"Yes","No")),"")</f>
        <v/>
      </c>
      <c r="T91" s="37" t="n"/>
      <c r="U91" s="35">
        <f>IFERROR(IF(OR($A91="",$T91=""),"",$T91+Dashboard!$B$7),"")</f>
        <v/>
      </c>
      <c r="V91" s="34">
        <f>IFERROR(IF($A91="","",IF($T91="","Missing Date",IF($U91&lt;TODAY(),"Overdue","Current"))),"")</f>
        <v/>
      </c>
      <c r="W91" s="32" t="n"/>
      <c r="X91" s="38" t="n"/>
      <c r="Y91" s="34">
        <f>IFERROR(IF($A91="",0,IF(COUNTIF($A$5:$A$154,$A91)&gt;1,1,0)),0)</f>
        <v/>
      </c>
    </row>
    <row r="92">
      <c r="A92" s="32" t="n"/>
      <c r="B92" s="32" t="n"/>
      <c r="C92" s="32" t="n"/>
      <c r="D92" s="32" t="n"/>
      <c r="E92" s="32" t="n"/>
      <c r="F92" s="32" t="n"/>
      <c r="G92" s="32" t="n"/>
      <c r="H92" s="32" t="n"/>
      <c r="I92" s="32" t="n"/>
      <c r="J92" s="32" t="n"/>
      <c r="K92" s="32" t="n"/>
      <c r="L92" s="32" t="n"/>
      <c r="M92" s="11" t="n"/>
      <c r="N92" s="33">
        <f>IFERROR(IF($A92="","",IF($M92="",Dashboard!$B$9,$M92)),"")</f>
        <v/>
      </c>
      <c r="O92" s="34">
        <f>IFERROR(IF($A92="","",MAXIFS('Status Log'!$A$5:$A$304,'Status Log'!$D$5:$D$304,$A92)),"")</f>
        <v/>
      </c>
      <c r="P92" s="34">
        <f>IFERROR(IF($A92="","",IF($O92=0,"No Log",VLOOKUP($O92,'Status Log'!$A$5:$F$304,6,FALSE))),"No Log")</f>
        <v/>
      </c>
      <c r="Q92" s="35">
        <f>IFERROR(IF(OR($A92="",$O92=0),"",VLOOKUP($O92,'Status Log'!$A$5:$B$304,2,FALSE)),"")</f>
        <v/>
      </c>
      <c r="R92" s="36">
        <f>IFERROR(IF(OR($A92="",$Q92=""),"",MAX(0,TODAY()-$Q92)),"")</f>
        <v/>
      </c>
      <c r="S92" s="34">
        <f>IFERROR(IF($A92="","",IF(AND($L92="Yes",OR($P92="Available",$P92="Occupied")),"Yes","No")),"")</f>
        <v/>
      </c>
      <c r="T92" s="37" t="n"/>
      <c r="U92" s="35">
        <f>IFERROR(IF(OR($A92="",$T92=""),"",$T92+Dashboard!$B$7),"")</f>
        <v/>
      </c>
      <c r="V92" s="34">
        <f>IFERROR(IF($A92="","",IF($T92="","Missing Date",IF($U92&lt;TODAY(),"Overdue","Current"))),"")</f>
        <v/>
      </c>
      <c r="W92" s="32" t="n"/>
      <c r="X92" s="38" t="n"/>
      <c r="Y92" s="34">
        <f>IFERROR(IF($A92="",0,IF(COUNTIF($A$5:$A$154,$A92)&gt;1,1,0)),0)</f>
        <v/>
      </c>
    </row>
    <row r="93">
      <c r="A93" s="32" t="n"/>
      <c r="B93" s="32" t="n"/>
      <c r="C93" s="32" t="n"/>
      <c r="D93" s="32" t="n"/>
      <c r="E93" s="32" t="n"/>
      <c r="F93" s="32" t="n"/>
      <c r="G93" s="32" t="n"/>
      <c r="H93" s="32" t="n"/>
      <c r="I93" s="32" t="n"/>
      <c r="J93" s="32" t="n"/>
      <c r="K93" s="32" t="n"/>
      <c r="L93" s="32" t="n"/>
      <c r="M93" s="11" t="n"/>
      <c r="N93" s="33">
        <f>IFERROR(IF($A93="","",IF($M93="",Dashboard!$B$9,$M93)),"")</f>
        <v/>
      </c>
      <c r="O93" s="34">
        <f>IFERROR(IF($A93="","",MAXIFS('Status Log'!$A$5:$A$304,'Status Log'!$D$5:$D$304,$A93)),"")</f>
        <v/>
      </c>
      <c r="P93" s="34">
        <f>IFERROR(IF($A93="","",IF($O93=0,"No Log",VLOOKUP($O93,'Status Log'!$A$5:$F$304,6,FALSE))),"No Log")</f>
        <v/>
      </c>
      <c r="Q93" s="35">
        <f>IFERROR(IF(OR($A93="",$O93=0),"",VLOOKUP($O93,'Status Log'!$A$5:$B$304,2,FALSE)),"")</f>
        <v/>
      </c>
      <c r="R93" s="36">
        <f>IFERROR(IF(OR($A93="",$Q93=""),"",MAX(0,TODAY()-$Q93)),"")</f>
        <v/>
      </c>
      <c r="S93" s="34">
        <f>IFERROR(IF($A93="","",IF(AND($L93="Yes",OR($P93="Available",$P93="Occupied")),"Yes","No")),"")</f>
        <v/>
      </c>
      <c r="T93" s="37" t="n"/>
      <c r="U93" s="35">
        <f>IFERROR(IF(OR($A93="",$T93=""),"",$T93+Dashboard!$B$7),"")</f>
        <v/>
      </c>
      <c r="V93" s="34">
        <f>IFERROR(IF($A93="","",IF($T93="","Missing Date",IF($U93&lt;TODAY(),"Overdue","Current"))),"")</f>
        <v/>
      </c>
      <c r="W93" s="32" t="n"/>
      <c r="X93" s="38" t="n"/>
      <c r="Y93" s="34">
        <f>IFERROR(IF($A93="",0,IF(COUNTIF($A$5:$A$154,$A93)&gt;1,1,0)),0)</f>
        <v/>
      </c>
    </row>
    <row r="94">
      <c r="A94" s="32" t="n"/>
      <c r="B94" s="32" t="n"/>
      <c r="C94" s="32" t="n"/>
      <c r="D94" s="32" t="n"/>
      <c r="E94" s="32" t="n"/>
      <c r="F94" s="32" t="n"/>
      <c r="G94" s="32" t="n"/>
      <c r="H94" s="32" t="n"/>
      <c r="I94" s="32" t="n"/>
      <c r="J94" s="32" t="n"/>
      <c r="K94" s="32" t="n"/>
      <c r="L94" s="32" t="n"/>
      <c r="M94" s="11" t="n"/>
      <c r="N94" s="33">
        <f>IFERROR(IF($A94="","",IF($M94="",Dashboard!$B$9,$M94)),"")</f>
        <v/>
      </c>
      <c r="O94" s="34">
        <f>IFERROR(IF($A94="","",MAXIFS('Status Log'!$A$5:$A$304,'Status Log'!$D$5:$D$304,$A94)),"")</f>
        <v/>
      </c>
      <c r="P94" s="34">
        <f>IFERROR(IF($A94="","",IF($O94=0,"No Log",VLOOKUP($O94,'Status Log'!$A$5:$F$304,6,FALSE))),"No Log")</f>
        <v/>
      </c>
      <c r="Q94" s="35">
        <f>IFERROR(IF(OR($A94="",$O94=0),"",VLOOKUP($O94,'Status Log'!$A$5:$B$304,2,FALSE)),"")</f>
        <v/>
      </c>
      <c r="R94" s="36">
        <f>IFERROR(IF(OR($A94="",$Q94=""),"",MAX(0,TODAY()-$Q94)),"")</f>
        <v/>
      </c>
      <c r="S94" s="34">
        <f>IFERROR(IF($A94="","",IF(AND($L94="Yes",OR($P94="Available",$P94="Occupied")),"Yes","No")),"")</f>
        <v/>
      </c>
      <c r="T94" s="37" t="n"/>
      <c r="U94" s="35">
        <f>IFERROR(IF(OR($A94="",$T94=""),"",$T94+Dashboard!$B$7),"")</f>
        <v/>
      </c>
      <c r="V94" s="34">
        <f>IFERROR(IF($A94="","",IF($T94="","Missing Date",IF($U94&lt;TODAY(),"Overdue","Current"))),"")</f>
        <v/>
      </c>
      <c r="W94" s="32" t="n"/>
      <c r="X94" s="38" t="n"/>
      <c r="Y94" s="34">
        <f>IFERROR(IF($A94="",0,IF(COUNTIF($A$5:$A$154,$A94)&gt;1,1,0)),0)</f>
        <v/>
      </c>
    </row>
    <row r="95">
      <c r="A95" s="32" t="n"/>
      <c r="B95" s="32" t="n"/>
      <c r="C95" s="32" t="n"/>
      <c r="D95" s="32" t="n"/>
      <c r="E95" s="32" t="n"/>
      <c r="F95" s="32" t="n"/>
      <c r="G95" s="32" t="n"/>
      <c r="H95" s="32" t="n"/>
      <c r="I95" s="32" t="n"/>
      <c r="J95" s="32" t="n"/>
      <c r="K95" s="32" t="n"/>
      <c r="L95" s="32" t="n"/>
      <c r="M95" s="11" t="n"/>
      <c r="N95" s="33">
        <f>IFERROR(IF($A95="","",IF($M95="",Dashboard!$B$9,$M95)),"")</f>
        <v/>
      </c>
      <c r="O95" s="34">
        <f>IFERROR(IF($A95="","",MAXIFS('Status Log'!$A$5:$A$304,'Status Log'!$D$5:$D$304,$A95)),"")</f>
        <v/>
      </c>
      <c r="P95" s="34">
        <f>IFERROR(IF($A95="","",IF($O95=0,"No Log",VLOOKUP($O95,'Status Log'!$A$5:$F$304,6,FALSE))),"No Log")</f>
        <v/>
      </c>
      <c r="Q95" s="35">
        <f>IFERROR(IF(OR($A95="",$O95=0),"",VLOOKUP($O95,'Status Log'!$A$5:$B$304,2,FALSE)),"")</f>
        <v/>
      </c>
      <c r="R95" s="36">
        <f>IFERROR(IF(OR($A95="",$Q95=""),"",MAX(0,TODAY()-$Q95)),"")</f>
        <v/>
      </c>
      <c r="S95" s="34">
        <f>IFERROR(IF($A95="","",IF(AND($L95="Yes",OR($P95="Available",$P95="Occupied")),"Yes","No")),"")</f>
        <v/>
      </c>
      <c r="T95" s="37" t="n"/>
      <c r="U95" s="35">
        <f>IFERROR(IF(OR($A95="",$T95=""),"",$T95+Dashboard!$B$7),"")</f>
        <v/>
      </c>
      <c r="V95" s="34">
        <f>IFERROR(IF($A95="","",IF($T95="","Missing Date",IF($U95&lt;TODAY(),"Overdue","Current"))),"")</f>
        <v/>
      </c>
      <c r="W95" s="32" t="n"/>
      <c r="X95" s="38" t="n"/>
      <c r="Y95" s="34">
        <f>IFERROR(IF($A95="",0,IF(COUNTIF($A$5:$A$154,$A95)&gt;1,1,0)),0)</f>
        <v/>
      </c>
    </row>
    <row r="96">
      <c r="A96" s="32" t="n"/>
      <c r="B96" s="32" t="n"/>
      <c r="C96" s="32" t="n"/>
      <c r="D96" s="32" t="n"/>
      <c r="E96" s="32" t="n"/>
      <c r="F96" s="32" t="n"/>
      <c r="G96" s="32" t="n"/>
      <c r="H96" s="32" t="n"/>
      <c r="I96" s="32" t="n"/>
      <c r="J96" s="32" t="n"/>
      <c r="K96" s="32" t="n"/>
      <c r="L96" s="32" t="n"/>
      <c r="M96" s="11" t="n"/>
      <c r="N96" s="33">
        <f>IFERROR(IF($A96="","",IF($M96="",Dashboard!$B$9,$M96)),"")</f>
        <v/>
      </c>
      <c r="O96" s="34">
        <f>IFERROR(IF($A96="","",MAXIFS('Status Log'!$A$5:$A$304,'Status Log'!$D$5:$D$304,$A96)),"")</f>
        <v/>
      </c>
      <c r="P96" s="34">
        <f>IFERROR(IF($A96="","",IF($O96=0,"No Log",VLOOKUP($O96,'Status Log'!$A$5:$F$304,6,FALSE))),"No Log")</f>
        <v/>
      </c>
      <c r="Q96" s="35">
        <f>IFERROR(IF(OR($A96="",$O96=0),"",VLOOKUP($O96,'Status Log'!$A$5:$B$304,2,FALSE)),"")</f>
        <v/>
      </c>
      <c r="R96" s="36">
        <f>IFERROR(IF(OR($A96="",$Q96=""),"",MAX(0,TODAY()-$Q96)),"")</f>
        <v/>
      </c>
      <c r="S96" s="34">
        <f>IFERROR(IF($A96="","",IF(AND($L96="Yes",OR($P96="Available",$P96="Occupied")),"Yes","No")),"")</f>
        <v/>
      </c>
      <c r="T96" s="37" t="n"/>
      <c r="U96" s="35">
        <f>IFERROR(IF(OR($A96="",$T96=""),"",$T96+Dashboard!$B$7),"")</f>
        <v/>
      </c>
      <c r="V96" s="34">
        <f>IFERROR(IF($A96="","",IF($T96="","Missing Date",IF($U96&lt;TODAY(),"Overdue","Current"))),"")</f>
        <v/>
      </c>
      <c r="W96" s="32" t="n"/>
      <c r="X96" s="38" t="n"/>
      <c r="Y96" s="34">
        <f>IFERROR(IF($A96="",0,IF(COUNTIF($A$5:$A$154,$A96)&gt;1,1,0)),0)</f>
        <v/>
      </c>
    </row>
    <row r="97">
      <c r="A97" s="32" t="n"/>
      <c r="B97" s="32" t="n"/>
      <c r="C97" s="32" t="n"/>
      <c r="D97" s="32" t="n"/>
      <c r="E97" s="32" t="n"/>
      <c r="F97" s="32" t="n"/>
      <c r="G97" s="32" t="n"/>
      <c r="H97" s="32" t="n"/>
      <c r="I97" s="32" t="n"/>
      <c r="J97" s="32" t="n"/>
      <c r="K97" s="32" t="n"/>
      <c r="L97" s="32" t="n"/>
      <c r="M97" s="11" t="n"/>
      <c r="N97" s="33">
        <f>IFERROR(IF($A97="","",IF($M97="",Dashboard!$B$9,$M97)),"")</f>
        <v/>
      </c>
      <c r="O97" s="34">
        <f>IFERROR(IF($A97="","",MAXIFS('Status Log'!$A$5:$A$304,'Status Log'!$D$5:$D$304,$A97)),"")</f>
        <v/>
      </c>
      <c r="P97" s="34">
        <f>IFERROR(IF($A97="","",IF($O97=0,"No Log",VLOOKUP($O97,'Status Log'!$A$5:$F$304,6,FALSE))),"No Log")</f>
        <v/>
      </c>
      <c r="Q97" s="35">
        <f>IFERROR(IF(OR($A97="",$O97=0),"",VLOOKUP($O97,'Status Log'!$A$5:$B$304,2,FALSE)),"")</f>
        <v/>
      </c>
      <c r="R97" s="36">
        <f>IFERROR(IF(OR($A97="",$Q97=""),"",MAX(0,TODAY()-$Q97)),"")</f>
        <v/>
      </c>
      <c r="S97" s="34">
        <f>IFERROR(IF($A97="","",IF(AND($L97="Yes",OR($P97="Available",$P97="Occupied")),"Yes","No")),"")</f>
        <v/>
      </c>
      <c r="T97" s="37" t="n"/>
      <c r="U97" s="35">
        <f>IFERROR(IF(OR($A97="",$T97=""),"",$T97+Dashboard!$B$7),"")</f>
        <v/>
      </c>
      <c r="V97" s="34">
        <f>IFERROR(IF($A97="","",IF($T97="","Missing Date",IF($U97&lt;TODAY(),"Overdue","Current"))),"")</f>
        <v/>
      </c>
      <c r="W97" s="32" t="n"/>
      <c r="X97" s="38" t="n"/>
      <c r="Y97" s="34">
        <f>IFERROR(IF($A97="",0,IF(COUNTIF($A$5:$A$154,$A97)&gt;1,1,0)),0)</f>
        <v/>
      </c>
    </row>
    <row r="98">
      <c r="A98" s="32" t="n"/>
      <c r="B98" s="32" t="n"/>
      <c r="C98" s="32" t="n"/>
      <c r="D98" s="32" t="n"/>
      <c r="E98" s="32" t="n"/>
      <c r="F98" s="32" t="n"/>
      <c r="G98" s="32" t="n"/>
      <c r="H98" s="32" t="n"/>
      <c r="I98" s="32" t="n"/>
      <c r="J98" s="32" t="n"/>
      <c r="K98" s="32" t="n"/>
      <c r="L98" s="32" t="n"/>
      <c r="M98" s="11" t="n"/>
      <c r="N98" s="33">
        <f>IFERROR(IF($A98="","",IF($M98="",Dashboard!$B$9,$M98)),"")</f>
        <v/>
      </c>
      <c r="O98" s="34">
        <f>IFERROR(IF($A98="","",MAXIFS('Status Log'!$A$5:$A$304,'Status Log'!$D$5:$D$304,$A98)),"")</f>
        <v/>
      </c>
      <c r="P98" s="34">
        <f>IFERROR(IF($A98="","",IF($O98=0,"No Log",VLOOKUP($O98,'Status Log'!$A$5:$F$304,6,FALSE))),"No Log")</f>
        <v/>
      </c>
      <c r="Q98" s="35">
        <f>IFERROR(IF(OR($A98="",$O98=0),"",VLOOKUP($O98,'Status Log'!$A$5:$B$304,2,FALSE)),"")</f>
        <v/>
      </c>
      <c r="R98" s="36">
        <f>IFERROR(IF(OR($A98="",$Q98=""),"",MAX(0,TODAY()-$Q98)),"")</f>
        <v/>
      </c>
      <c r="S98" s="34">
        <f>IFERROR(IF($A98="","",IF(AND($L98="Yes",OR($P98="Available",$P98="Occupied")),"Yes","No")),"")</f>
        <v/>
      </c>
      <c r="T98" s="37" t="n"/>
      <c r="U98" s="35">
        <f>IFERROR(IF(OR($A98="",$T98=""),"",$T98+Dashboard!$B$7),"")</f>
        <v/>
      </c>
      <c r="V98" s="34">
        <f>IFERROR(IF($A98="","",IF($T98="","Missing Date",IF($U98&lt;TODAY(),"Overdue","Current"))),"")</f>
        <v/>
      </c>
      <c r="W98" s="32" t="n"/>
      <c r="X98" s="38" t="n"/>
      <c r="Y98" s="34">
        <f>IFERROR(IF($A98="",0,IF(COUNTIF($A$5:$A$154,$A98)&gt;1,1,0)),0)</f>
        <v/>
      </c>
    </row>
    <row r="99">
      <c r="A99" s="32" t="n"/>
      <c r="B99" s="32" t="n"/>
      <c r="C99" s="32" t="n"/>
      <c r="D99" s="32" t="n"/>
      <c r="E99" s="32" t="n"/>
      <c r="F99" s="32" t="n"/>
      <c r="G99" s="32" t="n"/>
      <c r="H99" s="32" t="n"/>
      <c r="I99" s="32" t="n"/>
      <c r="J99" s="32" t="n"/>
      <c r="K99" s="32" t="n"/>
      <c r="L99" s="32" t="n"/>
      <c r="M99" s="11" t="n"/>
      <c r="N99" s="33">
        <f>IFERROR(IF($A99="","",IF($M99="",Dashboard!$B$9,$M99)),"")</f>
        <v/>
      </c>
      <c r="O99" s="34">
        <f>IFERROR(IF($A99="","",MAXIFS('Status Log'!$A$5:$A$304,'Status Log'!$D$5:$D$304,$A99)),"")</f>
        <v/>
      </c>
      <c r="P99" s="34">
        <f>IFERROR(IF($A99="","",IF($O99=0,"No Log",VLOOKUP($O99,'Status Log'!$A$5:$F$304,6,FALSE))),"No Log")</f>
        <v/>
      </c>
      <c r="Q99" s="35">
        <f>IFERROR(IF(OR($A99="",$O99=0),"",VLOOKUP($O99,'Status Log'!$A$5:$B$304,2,FALSE)),"")</f>
        <v/>
      </c>
      <c r="R99" s="36">
        <f>IFERROR(IF(OR($A99="",$Q99=""),"",MAX(0,TODAY()-$Q99)),"")</f>
        <v/>
      </c>
      <c r="S99" s="34">
        <f>IFERROR(IF($A99="","",IF(AND($L99="Yes",OR($P99="Available",$P99="Occupied")),"Yes","No")),"")</f>
        <v/>
      </c>
      <c r="T99" s="37" t="n"/>
      <c r="U99" s="35">
        <f>IFERROR(IF(OR($A99="",$T99=""),"",$T99+Dashboard!$B$7),"")</f>
        <v/>
      </c>
      <c r="V99" s="34">
        <f>IFERROR(IF($A99="","",IF($T99="","Missing Date",IF($U99&lt;TODAY(),"Overdue","Current"))),"")</f>
        <v/>
      </c>
      <c r="W99" s="32" t="n"/>
      <c r="X99" s="38" t="n"/>
      <c r="Y99" s="34">
        <f>IFERROR(IF($A99="",0,IF(COUNTIF($A$5:$A$154,$A99)&gt;1,1,0)),0)</f>
        <v/>
      </c>
    </row>
    <row r="100">
      <c r="A100" s="32" t="n"/>
      <c r="B100" s="32" t="n"/>
      <c r="C100" s="32" t="n"/>
      <c r="D100" s="32" t="n"/>
      <c r="E100" s="32" t="n"/>
      <c r="F100" s="32" t="n"/>
      <c r="G100" s="32" t="n"/>
      <c r="H100" s="32" t="n"/>
      <c r="I100" s="32" t="n"/>
      <c r="J100" s="32" t="n"/>
      <c r="K100" s="32" t="n"/>
      <c r="L100" s="32" t="n"/>
      <c r="M100" s="11" t="n"/>
      <c r="N100" s="33">
        <f>IFERROR(IF($A100="","",IF($M100="",Dashboard!$B$9,$M100)),"")</f>
        <v/>
      </c>
      <c r="O100" s="34">
        <f>IFERROR(IF($A100="","",MAXIFS('Status Log'!$A$5:$A$304,'Status Log'!$D$5:$D$304,$A100)),"")</f>
        <v/>
      </c>
      <c r="P100" s="34">
        <f>IFERROR(IF($A100="","",IF($O100=0,"No Log",VLOOKUP($O100,'Status Log'!$A$5:$F$304,6,FALSE))),"No Log")</f>
        <v/>
      </c>
      <c r="Q100" s="35">
        <f>IFERROR(IF(OR($A100="",$O100=0),"",VLOOKUP($O100,'Status Log'!$A$5:$B$304,2,FALSE)),"")</f>
        <v/>
      </c>
      <c r="R100" s="36">
        <f>IFERROR(IF(OR($A100="",$Q100=""),"",MAX(0,TODAY()-$Q100)),"")</f>
        <v/>
      </c>
      <c r="S100" s="34">
        <f>IFERROR(IF($A100="","",IF(AND($L100="Yes",OR($P100="Available",$P100="Occupied")),"Yes","No")),"")</f>
        <v/>
      </c>
      <c r="T100" s="37" t="n"/>
      <c r="U100" s="35">
        <f>IFERROR(IF(OR($A100="",$T100=""),"",$T100+Dashboard!$B$7),"")</f>
        <v/>
      </c>
      <c r="V100" s="34">
        <f>IFERROR(IF($A100="","",IF($T100="","Missing Date",IF($U100&lt;TODAY(),"Overdue","Current"))),"")</f>
        <v/>
      </c>
      <c r="W100" s="32" t="n"/>
      <c r="X100" s="38" t="n"/>
      <c r="Y100" s="34">
        <f>IFERROR(IF($A100="",0,IF(COUNTIF($A$5:$A$154,$A100)&gt;1,1,0)),0)</f>
        <v/>
      </c>
    </row>
    <row r="101">
      <c r="A101" s="32" t="n"/>
      <c r="B101" s="32" t="n"/>
      <c r="C101" s="32" t="n"/>
      <c r="D101" s="32" t="n"/>
      <c r="E101" s="32" t="n"/>
      <c r="F101" s="32" t="n"/>
      <c r="G101" s="32" t="n"/>
      <c r="H101" s="32" t="n"/>
      <c r="I101" s="32" t="n"/>
      <c r="J101" s="32" t="n"/>
      <c r="K101" s="32" t="n"/>
      <c r="L101" s="32" t="n"/>
      <c r="M101" s="11" t="n"/>
      <c r="N101" s="33">
        <f>IFERROR(IF($A101="","",IF($M101="",Dashboard!$B$9,$M101)),"")</f>
        <v/>
      </c>
      <c r="O101" s="34">
        <f>IFERROR(IF($A101="","",MAXIFS('Status Log'!$A$5:$A$304,'Status Log'!$D$5:$D$304,$A101)),"")</f>
        <v/>
      </c>
      <c r="P101" s="34">
        <f>IFERROR(IF($A101="","",IF($O101=0,"No Log",VLOOKUP($O101,'Status Log'!$A$5:$F$304,6,FALSE))),"No Log")</f>
        <v/>
      </c>
      <c r="Q101" s="35">
        <f>IFERROR(IF(OR($A101="",$O101=0),"",VLOOKUP($O101,'Status Log'!$A$5:$B$304,2,FALSE)),"")</f>
        <v/>
      </c>
      <c r="R101" s="36">
        <f>IFERROR(IF(OR($A101="",$Q101=""),"",MAX(0,TODAY()-$Q101)),"")</f>
        <v/>
      </c>
      <c r="S101" s="34">
        <f>IFERROR(IF($A101="","",IF(AND($L101="Yes",OR($P101="Available",$P101="Occupied")),"Yes","No")),"")</f>
        <v/>
      </c>
      <c r="T101" s="37" t="n"/>
      <c r="U101" s="35">
        <f>IFERROR(IF(OR($A101="",$T101=""),"",$T101+Dashboard!$B$7),"")</f>
        <v/>
      </c>
      <c r="V101" s="34">
        <f>IFERROR(IF($A101="","",IF($T101="","Missing Date",IF($U101&lt;TODAY(),"Overdue","Current"))),"")</f>
        <v/>
      </c>
      <c r="W101" s="32" t="n"/>
      <c r="X101" s="38" t="n"/>
      <c r="Y101" s="34">
        <f>IFERROR(IF($A101="",0,IF(COUNTIF($A$5:$A$154,$A101)&gt;1,1,0)),0)</f>
        <v/>
      </c>
    </row>
    <row r="102">
      <c r="A102" s="32" t="n"/>
      <c r="B102" s="32" t="n"/>
      <c r="C102" s="32" t="n"/>
      <c r="D102" s="32" t="n"/>
      <c r="E102" s="32" t="n"/>
      <c r="F102" s="32" t="n"/>
      <c r="G102" s="32" t="n"/>
      <c r="H102" s="32" t="n"/>
      <c r="I102" s="32" t="n"/>
      <c r="J102" s="32" t="n"/>
      <c r="K102" s="32" t="n"/>
      <c r="L102" s="32" t="n"/>
      <c r="M102" s="11" t="n"/>
      <c r="N102" s="33">
        <f>IFERROR(IF($A102="","",IF($M102="",Dashboard!$B$9,$M102)),"")</f>
        <v/>
      </c>
      <c r="O102" s="34">
        <f>IFERROR(IF($A102="","",MAXIFS('Status Log'!$A$5:$A$304,'Status Log'!$D$5:$D$304,$A102)),"")</f>
        <v/>
      </c>
      <c r="P102" s="34">
        <f>IFERROR(IF($A102="","",IF($O102=0,"No Log",VLOOKUP($O102,'Status Log'!$A$5:$F$304,6,FALSE))),"No Log")</f>
        <v/>
      </c>
      <c r="Q102" s="35">
        <f>IFERROR(IF(OR($A102="",$O102=0),"",VLOOKUP($O102,'Status Log'!$A$5:$B$304,2,FALSE)),"")</f>
        <v/>
      </c>
      <c r="R102" s="36">
        <f>IFERROR(IF(OR($A102="",$Q102=""),"",MAX(0,TODAY()-$Q102)),"")</f>
        <v/>
      </c>
      <c r="S102" s="34">
        <f>IFERROR(IF($A102="","",IF(AND($L102="Yes",OR($P102="Available",$P102="Occupied")),"Yes","No")),"")</f>
        <v/>
      </c>
      <c r="T102" s="37" t="n"/>
      <c r="U102" s="35">
        <f>IFERROR(IF(OR($A102="",$T102=""),"",$T102+Dashboard!$B$7),"")</f>
        <v/>
      </c>
      <c r="V102" s="34">
        <f>IFERROR(IF($A102="","",IF($T102="","Missing Date",IF($U102&lt;TODAY(),"Overdue","Current"))),"")</f>
        <v/>
      </c>
      <c r="W102" s="32" t="n"/>
      <c r="X102" s="38" t="n"/>
      <c r="Y102" s="34">
        <f>IFERROR(IF($A102="",0,IF(COUNTIF($A$5:$A$154,$A102)&gt;1,1,0)),0)</f>
        <v/>
      </c>
    </row>
    <row r="103">
      <c r="A103" s="32" t="n"/>
      <c r="B103" s="32" t="n"/>
      <c r="C103" s="32" t="n"/>
      <c r="D103" s="32" t="n"/>
      <c r="E103" s="32" t="n"/>
      <c r="F103" s="32" t="n"/>
      <c r="G103" s="32" t="n"/>
      <c r="H103" s="32" t="n"/>
      <c r="I103" s="32" t="n"/>
      <c r="J103" s="32" t="n"/>
      <c r="K103" s="32" t="n"/>
      <c r="L103" s="32" t="n"/>
      <c r="M103" s="11" t="n"/>
      <c r="N103" s="33">
        <f>IFERROR(IF($A103="","",IF($M103="",Dashboard!$B$9,$M103)),"")</f>
        <v/>
      </c>
      <c r="O103" s="34">
        <f>IFERROR(IF($A103="","",MAXIFS('Status Log'!$A$5:$A$304,'Status Log'!$D$5:$D$304,$A103)),"")</f>
        <v/>
      </c>
      <c r="P103" s="34">
        <f>IFERROR(IF($A103="","",IF($O103=0,"No Log",VLOOKUP($O103,'Status Log'!$A$5:$F$304,6,FALSE))),"No Log")</f>
        <v/>
      </c>
      <c r="Q103" s="35">
        <f>IFERROR(IF(OR($A103="",$O103=0),"",VLOOKUP($O103,'Status Log'!$A$5:$B$304,2,FALSE)),"")</f>
        <v/>
      </c>
      <c r="R103" s="36">
        <f>IFERROR(IF(OR($A103="",$Q103=""),"",MAX(0,TODAY()-$Q103)),"")</f>
        <v/>
      </c>
      <c r="S103" s="34">
        <f>IFERROR(IF($A103="","",IF(AND($L103="Yes",OR($P103="Available",$P103="Occupied")),"Yes","No")),"")</f>
        <v/>
      </c>
      <c r="T103" s="37" t="n"/>
      <c r="U103" s="35">
        <f>IFERROR(IF(OR($A103="",$T103=""),"",$T103+Dashboard!$B$7),"")</f>
        <v/>
      </c>
      <c r="V103" s="34">
        <f>IFERROR(IF($A103="","",IF($T103="","Missing Date",IF($U103&lt;TODAY(),"Overdue","Current"))),"")</f>
        <v/>
      </c>
      <c r="W103" s="32" t="n"/>
      <c r="X103" s="38" t="n"/>
      <c r="Y103" s="34">
        <f>IFERROR(IF($A103="",0,IF(COUNTIF($A$5:$A$154,$A103)&gt;1,1,0)),0)</f>
        <v/>
      </c>
    </row>
    <row r="104">
      <c r="A104" s="32" t="n"/>
      <c r="B104" s="32" t="n"/>
      <c r="C104" s="32" t="n"/>
      <c r="D104" s="32" t="n"/>
      <c r="E104" s="32" t="n"/>
      <c r="F104" s="32" t="n"/>
      <c r="G104" s="32" t="n"/>
      <c r="H104" s="32" t="n"/>
      <c r="I104" s="32" t="n"/>
      <c r="J104" s="32" t="n"/>
      <c r="K104" s="32" t="n"/>
      <c r="L104" s="32" t="n"/>
      <c r="M104" s="11" t="n"/>
      <c r="N104" s="33">
        <f>IFERROR(IF($A104="","",IF($M104="",Dashboard!$B$9,$M104)),"")</f>
        <v/>
      </c>
      <c r="O104" s="34">
        <f>IFERROR(IF($A104="","",MAXIFS('Status Log'!$A$5:$A$304,'Status Log'!$D$5:$D$304,$A104)),"")</f>
        <v/>
      </c>
      <c r="P104" s="34">
        <f>IFERROR(IF($A104="","",IF($O104=0,"No Log",VLOOKUP($O104,'Status Log'!$A$5:$F$304,6,FALSE))),"No Log")</f>
        <v/>
      </c>
      <c r="Q104" s="35">
        <f>IFERROR(IF(OR($A104="",$O104=0),"",VLOOKUP($O104,'Status Log'!$A$5:$B$304,2,FALSE)),"")</f>
        <v/>
      </c>
      <c r="R104" s="36">
        <f>IFERROR(IF(OR($A104="",$Q104=""),"",MAX(0,TODAY()-$Q104)),"")</f>
        <v/>
      </c>
      <c r="S104" s="34">
        <f>IFERROR(IF($A104="","",IF(AND($L104="Yes",OR($P104="Available",$P104="Occupied")),"Yes","No")),"")</f>
        <v/>
      </c>
      <c r="T104" s="37" t="n"/>
      <c r="U104" s="35">
        <f>IFERROR(IF(OR($A104="",$T104=""),"",$T104+Dashboard!$B$7),"")</f>
        <v/>
      </c>
      <c r="V104" s="34">
        <f>IFERROR(IF($A104="","",IF($T104="","Missing Date",IF($U104&lt;TODAY(),"Overdue","Current"))),"")</f>
        <v/>
      </c>
      <c r="W104" s="32" t="n"/>
      <c r="X104" s="38" t="n"/>
      <c r="Y104" s="34">
        <f>IFERROR(IF($A104="",0,IF(COUNTIF($A$5:$A$154,$A104)&gt;1,1,0)),0)</f>
        <v/>
      </c>
    </row>
    <row r="105">
      <c r="A105" s="32" t="n"/>
      <c r="B105" s="32" t="n"/>
      <c r="C105" s="32" t="n"/>
      <c r="D105" s="32" t="n"/>
      <c r="E105" s="32" t="n"/>
      <c r="F105" s="32" t="n"/>
      <c r="G105" s="32" t="n"/>
      <c r="H105" s="32" t="n"/>
      <c r="I105" s="32" t="n"/>
      <c r="J105" s="32" t="n"/>
      <c r="K105" s="32" t="n"/>
      <c r="L105" s="32" t="n"/>
      <c r="M105" s="11" t="n"/>
      <c r="N105" s="33">
        <f>IFERROR(IF($A105="","",IF($M105="",Dashboard!$B$9,$M105)),"")</f>
        <v/>
      </c>
      <c r="O105" s="34">
        <f>IFERROR(IF($A105="","",MAXIFS('Status Log'!$A$5:$A$304,'Status Log'!$D$5:$D$304,$A105)),"")</f>
        <v/>
      </c>
      <c r="P105" s="34">
        <f>IFERROR(IF($A105="","",IF($O105=0,"No Log",VLOOKUP($O105,'Status Log'!$A$5:$F$304,6,FALSE))),"No Log")</f>
        <v/>
      </c>
      <c r="Q105" s="35">
        <f>IFERROR(IF(OR($A105="",$O105=0),"",VLOOKUP($O105,'Status Log'!$A$5:$B$304,2,FALSE)),"")</f>
        <v/>
      </c>
      <c r="R105" s="36">
        <f>IFERROR(IF(OR($A105="",$Q105=""),"",MAX(0,TODAY()-$Q105)),"")</f>
        <v/>
      </c>
      <c r="S105" s="34">
        <f>IFERROR(IF($A105="","",IF(AND($L105="Yes",OR($P105="Available",$P105="Occupied")),"Yes","No")),"")</f>
        <v/>
      </c>
      <c r="T105" s="37" t="n"/>
      <c r="U105" s="35">
        <f>IFERROR(IF(OR($A105="",$T105=""),"",$T105+Dashboard!$B$7),"")</f>
        <v/>
      </c>
      <c r="V105" s="34">
        <f>IFERROR(IF($A105="","",IF($T105="","Missing Date",IF($U105&lt;TODAY(),"Overdue","Current"))),"")</f>
        <v/>
      </c>
      <c r="W105" s="32" t="n"/>
      <c r="X105" s="38" t="n"/>
      <c r="Y105" s="34">
        <f>IFERROR(IF($A105="",0,IF(COUNTIF($A$5:$A$154,$A105)&gt;1,1,0)),0)</f>
        <v/>
      </c>
    </row>
    <row r="106">
      <c r="A106" s="32" t="n"/>
      <c r="B106" s="32" t="n"/>
      <c r="C106" s="32" t="n"/>
      <c r="D106" s="32" t="n"/>
      <c r="E106" s="32" t="n"/>
      <c r="F106" s="32" t="n"/>
      <c r="G106" s="32" t="n"/>
      <c r="H106" s="32" t="n"/>
      <c r="I106" s="32" t="n"/>
      <c r="J106" s="32" t="n"/>
      <c r="K106" s="32" t="n"/>
      <c r="L106" s="32" t="n"/>
      <c r="M106" s="11" t="n"/>
      <c r="N106" s="33">
        <f>IFERROR(IF($A106="","",IF($M106="",Dashboard!$B$9,$M106)),"")</f>
        <v/>
      </c>
      <c r="O106" s="34">
        <f>IFERROR(IF($A106="","",MAXIFS('Status Log'!$A$5:$A$304,'Status Log'!$D$5:$D$304,$A106)),"")</f>
        <v/>
      </c>
      <c r="P106" s="34">
        <f>IFERROR(IF($A106="","",IF($O106=0,"No Log",VLOOKUP($O106,'Status Log'!$A$5:$F$304,6,FALSE))),"No Log")</f>
        <v/>
      </c>
      <c r="Q106" s="35">
        <f>IFERROR(IF(OR($A106="",$O106=0),"",VLOOKUP($O106,'Status Log'!$A$5:$B$304,2,FALSE)),"")</f>
        <v/>
      </c>
      <c r="R106" s="36">
        <f>IFERROR(IF(OR($A106="",$Q106=""),"",MAX(0,TODAY()-$Q106)),"")</f>
        <v/>
      </c>
      <c r="S106" s="34">
        <f>IFERROR(IF($A106="","",IF(AND($L106="Yes",OR($P106="Available",$P106="Occupied")),"Yes","No")),"")</f>
        <v/>
      </c>
      <c r="T106" s="37" t="n"/>
      <c r="U106" s="35">
        <f>IFERROR(IF(OR($A106="",$T106=""),"",$T106+Dashboard!$B$7),"")</f>
        <v/>
      </c>
      <c r="V106" s="34">
        <f>IFERROR(IF($A106="","",IF($T106="","Missing Date",IF($U106&lt;TODAY(),"Overdue","Current"))),"")</f>
        <v/>
      </c>
      <c r="W106" s="32" t="n"/>
      <c r="X106" s="38" t="n"/>
      <c r="Y106" s="34">
        <f>IFERROR(IF($A106="",0,IF(COUNTIF($A$5:$A$154,$A106)&gt;1,1,0)),0)</f>
        <v/>
      </c>
    </row>
    <row r="107">
      <c r="A107" s="32" t="n"/>
      <c r="B107" s="32" t="n"/>
      <c r="C107" s="32" t="n"/>
      <c r="D107" s="32" t="n"/>
      <c r="E107" s="32" t="n"/>
      <c r="F107" s="32" t="n"/>
      <c r="G107" s="32" t="n"/>
      <c r="H107" s="32" t="n"/>
      <c r="I107" s="32" t="n"/>
      <c r="J107" s="32" t="n"/>
      <c r="K107" s="32" t="n"/>
      <c r="L107" s="32" t="n"/>
      <c r="M107" s="11" t="n"/>
      <c r="N107" s="33">
        <f>IFERROR(IF($A107="","",IF($M107="",Dashboard!$B$9,$M107)),"")</f>
        <v/>
      </c>
      <c r="O107" s="34">
        <f>IFERROR(IF($A107="","",MAXIFS('Status Log'!$A$5:$A$304,'Status Log'!$D$5:$D$304,$A107)),"")</f>
        <v/>
      </c>
      <c r="P107" s="34">
        <f>IFERROR(IF($A107="","",IF($O107=0,"No Log",VLOOKUP($O107,'Status Log'!$A$5:$F$304,6,FALSE))),"No Log")</f>
        <v/>
      </c>
      <c r="Q107" s="35">
        <f>IFERROR(IF(OR($A107="",$O107=0),"",VLOOKUP($O107,'Status Log'!$A$5:$B$304,2,FALSE)),"")</f>
        <v/>
      </c>
      <c r="R107" s="36">
        <f>IFERROR(IF(OR($A107="",$Q107=""),"",MAX(0,TODAY()-$Q107)),"")</f>
        <v/>
      </c>
      <c r="S107" s="34">
        <f>IFERROR(IF($A107="","",IF(AND($L107="Yes",OR($P107="Available",$P107="Occupied")),"Yes","No")),"")</f>
        <v/>
      </c>
      <c r="T107" s="37" t="n"/>
      <c r="U107" s="35">
        <f>IFERROR(IF(OR($A107="",$T107=""),"",$T107+Dashboard!$B$7),"")</f>
        <v/>
      </c>
      <c r="V107" s="34">
        <f>IFERROR(IF($A107="","",IF($T107="","Missing Date",IF($U107&lt;TODAY(),"Overdue","Current"))),"")</f>
        <v/>
      </c>
      <c r="W107" s="32" t="n"/>
      <c r="X107" s="38" t="n"/>
      <c r="Y107" s="34">
        <f>IFERROR(IF($A107="",0,IF(COUNTIF($A$5:$A$154,$A107)&gt;1,1,0)),0)</f>
        <v/>
      </c>
    </row>
    <row r="108">
      <c r="A108" s="32" t="n"/>
      <c r="B108" s="32" t="n"/>
      <c r="C108" s="32" t="n"/>
      <c r="D108" s="32" t="n"/>
      <c r="E108" s="32" t="n"/>
      <c r="F108" s="32" t="n"/>
      <c r="G108" s="32" t="n"/>
      <c r="H108" s="32" t="n"/>
      <c r="I108" s="32" t="n"/>
      <c r="J108" s="32" t="n"/>
      <c r="K108" s="32" t="n"/>
      <c r="L108" s="32" t="n"/>
      <c r="M108" s="11" t="n"/>
      <c r="N108" s="33">
        <f>IFERROR(IF($A108="","",IF($M108="",Dashboard!$B$9,$M108)),"")</f>
        <v/>
      </c>
      <c r="O108" s="34">
        <f>IFERROR(IF($A108="","",MAXIFS('Status Log'!$A$5:$A$304,'Status Log'!$D$5:$D$304,$A108)),"")</f>
        <v/>
      </c>
      <c r="P108" s="34">
        <f>IFERROR(IF($A108="","",IF($O108=0,"No Log",VLOOKUP($O108,'Status Log'!$A$5:$F$304,6,FALSE))),"No Log")</f>
        <v/>
      </c>
      <c r="Q108" s="35">
        <f>IFERROR(IF(OR($A108="",$O108=0),"",VLOOKUP($O108,'Status Log'!$A$5:$B$304,2,FALSE)),"")</f>
        <v/>
      </c>
      <c r="R108" s="36">
        <f>IFERROR(IF(OR($A108="",$Q108=""),"",MAX(0,TODAY()-$Q108)),"")</f>
        <v/>
      </c>
      <c r="S108" s="34">
        <f>IFERROR(IF($A108="","",IF(AND($L108="Yes",OR($P108="Available",$P108="Occupied")),"Yes","No")),"")</f>
        <v/>
      </c>
      <c r="T108" s="37" t="n"/>
      <c r="U108" s="35">
        <f>IFERROR(IF(OR($A108="",$T108=""),"",$T108+Dashboard!$B$7),"")</f>
        <v/>
      </c>
      <c r="V108" s="34">
        <f>IFERROR(IF($A108="","",IF($T108="","Missing Date",IF($U108&lt;TODAY(),"Overdue","Current"))),"")</f>
        <v/>
      </c>
      <c r="W108" s="32" t="n"/>
      <c r="X108" s="38" t="n"/>
      <c r="Y108" s="34">
        <f>IFERROR(IF($A108="",0,IF(COUNTIF($A$5:$A$154,$A108)&gt;1,1,0)),0)</f>
        <v/>
      </c>
    </row>
    <row r="109">
      <c r="A109" s="32" t="n"/>
      <c r="B109" s="32" t="n"/>
      <c r="C109" s="32" t="n"/>
      <c r="D109" s="32" t="n"/>
      <c r="E109" s="32" t="n"/>
      <c r="F109" s="32" t="n"/>
      <c r="G109" s="32" t="n"/>
      <c r="H109" s="32" t="n"/>
      <c r="I109" s="32" t="n"/>
      <c r="J109" s="32" t="n"/>
      <c r="K109" s="32" t="n"/>
      <c r="L109" s="32" t="n"/>
      <c r="M109" s="11" t="n"/>
      <c r="N109" s="33">
        <f>IFERROR(IF($A109="","",IF($M109="",Dashboard!$B$9,$M109)),"")</f>
        <v/>
      </c>
      <c r="O109" s="34">
        <f>IFERROR(IF($A109="","",MAXIFS('Status Log'!$A$5:$A$304,'Status Log'!$D$5:$D$304,$A109)),"")</f>
        <v/>
      </c>
      <c r="P109" s="34">
        <f>IFERROR(IF($A109="","",IF($O109=0,"No Log",VLOOKUP($O109,'Status Log'!$A$5:$F$304,6,FALSE))),"No Log")</f>
        <v/>
      </c>
      <c r="Q109" s="35">
        <f>IFERROR(IF(OR($A109="",$O109=0),"",VLOOKUP($O109,'Status Log'!$A$5:$B$304,2,FALSE)),"")</f>
        <v/>
      </c>
      <c r="R109" s="36">
        <f>IFERROR(IF(OR($A109="",$Q109=""),"",MAX(0,TODAY()-$Q109)),"")</f>
        <v/>
      </c>
      <c r="S109" s="34">
        <f>IFERROR(IF($A109="","",IF(AND($L109="Yes",OR($P109="Available",$P109="Occupied")),"Yes","No")),"")</f>
        <v/>
      </c>
      <c r="T109" s="37" t="n"/>
      <c r="U109" s="35">
        <f>IFERROR(IF(OR($A109="",$T109=""),"",$T109+Dashboard!$B$7),"")</f>
        <v/>
      </c>
      <c r="V109" s="34">
        <f>IFERROR(IF($A109="","",IF($T109="","Missing Date",IF($U109&lt;TODAY(),"Overdue","Current"))),"")</f>
        <v/>
      </c>
      <c r="W109" s="32" t="n"/>
      <c r="X109" s="38" t="n"/>
      <c r="Y109" s="34">
        <f>IFERROR(IF($A109="",0,IF(COUNTIF($A$5:$A$154,$A109)&gt;1,1,0)),0)</f>
        <v/>
      </c>
    </row>
    <row r="110">
      <c r="A110" s="32" t="n"/>
      <c r="B110" s="32" t="n"/>
      <c r="C110" s="32" t="n"/>
      <c r="D110" s="32" t="n"/>
      <c r="E110" s="32" t="n"/>
      <c r="F110" s="32" t="n"/>
      <c r="G110" s="32" t="n"/>
      <c r="H110" s="32" t="n"/>
      <c r="I110" s="32" t="n"/>
      <c r="J110" s="32" t="n"/>
      <c r="K110" s="32" t="n"/>
      <c r="L110" s="32" t="n"/>
      <c r="M110" s="11" t="n"/>
      <c r="N110" s="33">
        <f>IFERROR(IF($A110="","",IF($M110="",Dashboard!$B$9,$M110)),"")</f>
        <v/>
      </c>
      <c r="O110" s="34">
        <f>IFERROR(IF($A110="","",MAXIFS('Status Log'!$A$5:$A$304,'Status Log'!$D$5:$D$304,$A110)),"")</f>
        <v/>
      </c>
      <c r="P110" s="34">
        <f>IFERROR(IF($A110="","",IF($O110=0,"No Log",VLOOKUP($O110,'Status Log'!$A$5:$F$304,6,FALSE))),"No Log")</f>
        <v/>
      </c>
      <c r="Q110" s="35">
        <f>IFERROR(IF(OR($A110="",$O110=0),"",VLOOKUP($O110,'Status Log'!$A$5:$B$304,2,FALSE)),"")</f>
        <v/>
      </c>
      <c r="R110" s="36">
        <f>IFERROR(IF(OR($A110="",$Q110=""),"",MAX(0,TODAY()-$Q110)),"")</f>
        <v/>
      </c>
      <c r="S110" s="34">
        <f>IFERROR(IF($A110="","",IF(AND($L110="Yes",OR($P110="Available",$P110="Occupied")),"Yes","No")),"")</f>
        <v/>
      </c>
      <c r="T110" s="37" t="n"/>
      <c r="U110" s="35">
        <f>IFERROR(IF(OR($A110="",$T110=""),"",$T110+Dashboard!$B$7),"")</f>
        <v/>
      </c>
      <c r="V110" s="34">
        <f>IFERROR(IF($A110="","",IF($T110="","Missing Date",IF($U110&lt;TODAY(),"Overdue","Current"))),"")</f>
        <v/>
      </c>
      <c r="W110" s="32" t="n"/>
      <c r="X110" s="38" t="n"/>
      <c r="Y110" s="34">
        <f>IFERROR(IF($A110="",0,IF(COUNTIF($A$5:$A$154,$A110)&gt;1,1,0)),0)</f>
        <v/>
      </c>
    </row>
    <row r="111">
      <c r="A111" s="32" t="n"/>
      <c r="B111" s="32" t="n"/>
      <c r="C111" s="32" t="n"/>
      <c r="D111" s="32" t="n"/>
      <c r="E111" s="32" t="n"/>
      <c r="F111" s="32" t="n"/>
      <c r="G111" s="32" t="n"/>
      <c r="H111" s="32" t="n"/>
      <c r="I111" s="32" t="n"/>
      <c r="J111" s="32" t="n"/>
      <c r="K111" s="32" t="n"/>
      <c r="L111" s="32" t="n"/>
      <c r="M111" s="11" t="n"/>
      <c r="N111" s="33">
        <f>IFERROR(IF($A111="","",IF($M111="",Dashboard!$B$9,$M111)),"")</f>
        <v/>
      </c>
      <c r="O111" s="34">
        <f>IFERROR(IF($A111="","",MAXIFS('Status Log'!$A$5:$A$304,'Status Log'!$D$5:$D$304,$A111)),"")</f>
        <v/>
      </c>
      <c r="P111" s="34">
        <f>IFERROR(IF($A111="","",IF($O111=0,"No Log",VLOOKUP($O111,'Status Log'!$A$5:$F$304,6,FALSE))),"No Log")</f>
        <v/>
      </c>
      <c r="Q111" s="35">
        <f>IFERROR(IF(OR($A111="",$O111=0),"",VLOOKUP($O111,'Status Log'!$A$5:$B$304,2,FALSE)),"")</f>
        <v/>
      </c>
      <c r="R111" s="36">
        <f>IFERROR(IF(OR($A111="",$Q111=""),"",MAX(0,TODAY()-$Q111)),"")</f>
        <v/>
      </c>
      <c r="S111" s="34">
        <f>IFERROR(IF($A111="","",IF(AND($L111="Yes",OR($P111="Available",$P111="Occupied")),"Yes","No")),"")</f>
        <v/>
      </c>
      <c r="T111" s="37" t="n"/>
      <c r="U111" s="35">
        <f>IFERROR(IF(OR($A111="",$T111=""),"",$T111+Dashboard!$B$7),"")</f>
        <v/>
      </c>
      <c r="V111" s="34">
        <f>IFERROR(IF($A111="","",IF($T111="","Missing Date",IF($U111&lt;TODAY(),"Overdue","Current"))),"")</f>
        <v/>
      </c>
      <c r="W111" s="32" t="n"/>
      <c r="X111" s="38" t="n"/>
      <c r="Y111" s="34">
        <f>IFERROR(IF($A111="",0,IF(COUNTIF($A$5:$A$154,$A111)&gt;1,1,0)),0)</f>
        <v/>
      </c>
    </row>
    <row r="112">
      <c r="A112" s="32" t="n"/>
      <c r="B112" s="32" t="n"/>
      <c r="C112" s="32" t="n"/>
      <c r="D112" s="32" t="n"/>
      <c r="E112" s="32" t="n"/>
      <c r="F112" s="32" t="n"/>
      <c r="G112" s="32" t="n"/>
      <c r="H112" s="32" t="n"/>
      <c r="I112" s="32" t="n"/>
      <c r="J112" s="32" t="n"/>
      <c r="K112" s="32" t="n"/>
      <c r="L112" s="32" t="n"/>
      <c r="M112" s="11" t="n"/>
      <c r="N112" s="33">
        <f>IFERROR(IF($A112="","",IF($M112="",Dashboard!$B$9,$M112)),"")</f>
        <v/>
      </c>
      <c r="O112" s="34">
        <f>IFERROR(IF($A112="","",MAXIFS('Status Log'!$A$5:$A$304,'Status Log'!$D$5:$D$304,$A112)),"")</f>
        <v/>
      </c>
      <c r="P112" s="34">
        <f>IFERROR(IF($A112="","",IF($O112=0,"No Log",VLOOKUP($O112,'Status Log'!$A$5:$F$304,6,FALSE))),"No Log")</f>
        <v/>
      </c>
      <c r="Q112" s="35">
        <f>IFERROR(IF(OR($A112="",$O112=0),"",VLOOKUP($O112,'Status Log'!$A$5:$B$304,2,FALSE)),"")</f>
        <v/>
      </c>
      <c r="R112" s="36">
        <f>IFERROR(IF(OR($A112="",$Q112=""),"",MAX(0,TODAY()-$Q112)),"")</f>
        <v/>
      </c>
      <c r="S112" s="34">
        <f>IFERROR(IF($A112="","",IF(AND($L112="Yes",OR($P112="Available",$P112="Occupied")),"Yes","No")),"")</f>
        <v/>
      </c>
      <c r="T112" s="37" t="n"/>
      <c r="U112" s="35">
        <f>IFERROR(IF(OR($A112="",$T112=""),"",$T112+Dashboard!$B$7),"")</f>
        <v/>
      </c>
      <c r="V112" s="34">
        <f>IFERROR(IF($A112="","",IF($T112="","Missing Date",IF($U112&lt;TODAY(),"Overdue","Current"))),"")</f>
        <v/>
      </c>
      <c r="W112" s="32" t="n"/>
      <c r="X112" s="38" t="n"/>
      <c r="Y112" s="34">
        <f>IFERROR(IF($A112="",0,IF(COUNTIF($A$5:$A$154,$A112)&gt;1,1,0)),0)</f>
        <v/>
      </c>
    </row>
    <row r="113">
      <c r="A113" s="32" t="n"/>
      <c r="B113" s="32" t="n"/>
      <c r="C113" s="32" t="n"/>
      <c r="D113" s="32" t="n"/>
      <c r="E113" s="32" t="n"/>
      <c r="F113" s="32" t="n"/>
      <c r="G113" s="32" t="n"/>
      <c r="H113" s="32" t="n"/>
      <c r="I113" s="32" t="n"/>
      <c r="J113" s="32" t="n"/>
      <c r="K113" s="32" t="n"/>
      <c r="L113" s="32" t="n"/>
      <c r="M113" s="11" t="n"/>
      <c r="N113" s="33">
        <f>IFERROR(IF($A113="","",IF($M113="",Dashboard!$B$9,$M113)),"")</f>
        <v/>
      </c>
      <c r="O113" s="34">
        <f>IFERROR(IF($A113="","",MAXIFS('Status Log'!$A$5:$A$304,'Status Log'!$D$5:$D$304,$A113)),"")</f>
        <v/>
      </c>
      <c r="P113" s="34">
        <f>IFERROR(IF($A113="","",IF($O113=0,"No Log",VLOOKUP($O113,'Status Log'!$A$5:$F$304,6,FALSE))),"No Log")</f>
        <v/>
      </c>
      <c r="Q113" s="35">
        <f>IFERROR(IF(OR($A113="",$O113=0),"",VLOOKUP($O113,'Status Log'!$A$5:$B$304,2,FALSE)),"")</f>
        <v/>
      </c>
      <c r="R113" s="36">
        <f>IFERROR(IF(OR($A113="",$Q113=""),"",MAX(0,TODAY()-$Q113)),"")</f>
        <v/>
      </c>
      <c r="S113" s="34">
        <f>IFERROR(IF($A113="","",IF(AND($L113="Yes",OR($P113="Available",$P113="Occupied")),"Yes","No")),"")</f>
        <v/>
      </c>
      <c r="T113" s="37" t="n"/>
      <c r="U113" s="35">
        <f>IFERROR(IF(OR($A113="",$T113=""),"",$T113+Dashboard!$B$7),"")</f>
        <v/>
      </c>
      <c r="V113" s="34">
        <f>IFERROR(IF($A113="","",IF($T113="","Missing Date",IF($U113&lt;TODAY(),"Overdue","Current"))),"")</f>
        <v/>
      </c>
      <c r="W113" s="32" t="n"/>
      <c r="X113" s="38" t="n"/>
      <c r="Y113" s="34">
        <f>IFERROR(IF($A113="",0,IF(COUNTIF($A$5:$A$154,$A113)&gt;1,1,0)),0)</f>
        <v/>
      </c>
    </row>
    <row r="114">
      <c r="A114" s="32" t="n"/>
      <c r="B114" s="32" t="n"/>
      <c r="C114" s="32" t="n"/>
      <c r="D114" s="32" t="n"/>
      <c r="E114" s="32" t="n"/>
      <c r="F114" s="32" t="n"/>
      <c r="G114" s="32" t="n"/>
      <c r="H114" s="32" t="n"/>
      <c r="I114" s="32" t="n"/>
      <c r="J114" s="32" t="n"/>
      <c r="K114" s="32" t="n"/>
      <c r="L114" s="32" t="n"/>
      <c r="M114" s="11" t="n"/>
      <c r="N114" s="33">
        <f>IFERROR(IF($A114="","",IF($M114="",Dashboard!$B$9,$M114)),"")</f>
        <v/>
      </c>
      <c r="O114" s="34">
        <f>IFERROR(IF($A114="","",MAXIFS('Status Log'!$A$5:$A$304,'Status Log'!$D$5:$D$304,$A114)),"")</f>
        <v/>
      </c>
      <c r="P114" s="34">
        <f>IFERROR(IF($A114="","",IF($O114=0,"No Log",VLOOKUP($O114,'Status Log'!$A$5:$F$304,6,FALSE))),"No Log")</f>
        <v/>
      </c>
      <c r="Q114" s="35">
        <f>IFERROR(IF(OR($A114="",$O114=0),"",VLOOKUP($O114,'Status Log'!$A$5:$B$304,2,FALSE)),"")</f>
        <v/>
      </c>
      <c r="R114" s="36">
        <f>IFERROR(IF(OR($A114="",$Q114=""),"",MAX(0,TODAY()-$Q114)),"")</f>
        <v/>
      </c>
      <c r="S114" s="34">
        <f>IFERROR(IF($A114="","",IF(AND($L114="Yes",OR($P114="Available",$P114="Occupied")),"Yes","No")),"")</f>
        <v/>
      </c>
      <c r="T114" s="37" t="n"/>
      <c r="U114" s="35">
        <f>IFERROR(IF(OR($A114="",$T114=""),"",$T114+Dashboard!$B$7),"")</f>
        <v/>
      </c>
      <c r="V114" s="34">
        <f>IFERROR(IF($A114="","",IF($T114="","Missing Date",IF($U114&lt;TODAY(),"Overdue","Current"))),"")</f>
        <v/>
      </c>
      <c r="W114" s="32" t="n"/>
      <c r="X114" s="38" t="n"/>
      <c r="Y114" s="34">
        <f>IFERROR(IF($A114="",0,IF(COUNTIF($A$5:$A$154,$A114)&gt;1,1,0)),0)</f>
        <v/>
      </c>
    </row>
    <row r="115">
      <c r="A115" s="32" t="n"/>
      <c r="B115" s="32" t="n"/>
      <c r="C115" s="32" t="n"/>
      <c r="D115" s="32" t="n"/>
      <c r="E115" s="32" t="n"/>
      <c r="F115" s="32" t="n"/>
      <c r="G115" s="32" t="n"/>
      <c r="H115" s="32" t="n"/>
      <c r="I115" s="32" t="n"/>
      <c r="J115" s="32" t="n"/>
      <c r="K115" s="32" t="n"/>
      <c r="L115" s="32" t="n"/>
      <c r="M115" s="11" t="n"/>
      <c r="N115" s="33">
        <f>IFERROR(IF($A115="","",IF($M115="",Dashboard!$B$9,$M115)),"")</f>
        <v/>
      </c>
      <c r="O115" s="34">
        <f>IFERROR(IF($A115="","",MAXIFS('Status Log'!$A$5:$A$304,'Status Log'!$D$5:$D$304,$A115)),"")</f>
        <v/>
      </c>
      <c r="P115" s="34">
        <f>IFERROR(IF($A115="","",IF($O115=0,"No Log",VLOOKUP($O115,'Status Log'!$A$5:$F$304,6,FALSE))),"No Log")</f>
        <v/>
      </c>
      <c r="Q115" s="35">
        <f>IFERROR(IF(OR($A115="",$O115=0),"",VLOOKUP($O115,'Status Log'!$A$5:$B$304,2,FALSE)),"")</f>
        <v/>
      </c>
      <c r="R115" s="36">
        <f>IFERROR(IF(OR($A115="",$Q115=""),"",MAX(0,TODAY()-$Q115)),"")</f>
        <v/>
      </c>
      <c r="S115" s="34">
        <f>IFERROR(IF($A115="","",IF(AND($L115="Yes",OR($P115="Available",$P115="Occupied")),"Yes","No")),"")</f>
        <v/>
      </c>
      <c r="T115" s="37" t="n"/>
      <c r="U115" s="35">
        <f>IFERROR(IF(OR($A115="",$T115=""),"",$T115+Dashboard!$B$7),"")</f>
        <v/>
      </c>
      <c r="V115" s="34">
        <f>IFERROR(IF($A115="","",IF($T115="","Missing Date",IF($U115&lt;TODAY(),"Overdue","Current"))),"")</f>
        <v/>
      </c>
      <c r="W115" s="32" t="n"/>
      <c r="X115" s="38" t="n"/>
      <c r="Y115" s="34">
        <f>IFERROR(IF($A115="",0,IF(COUNTIF($A$5:$A$154,$A115)&gt;1,1,0)),0)</f>
        <v/>
      </c>
    </row>
    <row r="116">
      <c r="A116" s="32" t="n"/>
      <c r="B116" s="32" t="n"/>
      <c r="C116" s="32" t="n"/>
      <c r="D116" s="32" t="n"/>
      <c r="E116" s="32" t="n"/>
      <c r="F116" s="32" t="n"/>
      <c r="G116" s="32" t="n"/>
      <c r="H116" s="32" t="n"/>
      <c r="I116" s="32" t="n"/>
      <c r="J116" s="32" t="n"/>
      <c r="K116" s="32" t="n"/>
      <c r="L116" s="32" t="n"/>
      <c r="M116" s="11" t="n"/>
      <c r="N116" s="33">
        <f>IFERROR(IF($A116="","",IF($M116="",Dashboard!$B$9,$M116)),"")</f>
        <v/>
      </c>
      <c r="O116" s="34">
        <f>IFERROR(IF($A116="","",MAXIFS('Status Log'!$A$5:$A$304,'Status Log'!$D$5:$D$304,$A116)),"")</f>
        <v/>
      </c>
      <c r="P116" s="34">
        <f>IFERROR(IF($A116="","",IF($O116=0,"No Log",VLOOKUP($O116,'Status Log'!$A$5:$F$304,6,FALSE))),"No Log")</f>
        <v/>
      </c>
      <c r="Q116" s="35">
        <f>IFERROR(IF(OR($A116="",$O116=0),"",VLOOKUP($O116,'Status Log'!$A$5:$B$304,2,FALSE)),"")</f>
        <v/>
      </c>
      <c r="R116" s="36">
        <f>IFERROR(IF(OR($A116="",$Q116=""),"",MAX(0,TODAY()-$Q116)),"")</f>
        <v/>
      </c>
      <c r="S116" s="34">
        <f>IFERROR(IF($A116="","",IF(AND($L116="Yes",OR($P116="Available",$P116="Occupied")),"Yes","No")),"")</f>
        <v/>
      </c>
      <c r="T116" s="37" t="n"/>
      <c r="U116" s="35">
        <f>IFERROR(IF(OR($A116="",$T116=""),"",$T116+Dashboard!$B$7),"")</f>
        <v/>
      </c>
      <c r="V116" s="34">
        <f>IFERROR(IF($A116="","",IF($T116="","Missing Date",IF($U116&lt;TODAY(),"Overdue","Current"))),"")</f>
        <v/>
      </c>
      <c r="W116" s="32" t="n"/>
      <c r="X116" s="38" t="n"/>
      <c r="Y116" s="34">
        <f>IFERROR(IF($A116="",0,IF(COUNTIF($A$5:$A$154,$A116)&gt;1,1,0)),0)</f>
        <v/>
      </c>
    </row>
    <row r="117">
      <c r="A117" s="32" t="n"/>
      <c r="B117" s="32" t="n"/>
      <c r="C117" s="32" t="n"/>
      <c r="D117" s="32" t="n"/>
      <c r="E117" s="32" t="n"/>
      <c r="F117" s="32" t="n"/>
      <c r="G117" s="32" t="n"/>
      <c r="H117" s="32" t="n"/>
      <c r="I117" s="32" t="n"/>
      <c r="J117" s="32" t="n"/>
      <c r="K117" s="32" t="n"/>
      <c r="L117" s="32" t="n"/>
      <c r="M117" s="11" t="n"/>
      <c r="N117" s="33">
        <f>IFERROR(IF($A117="","",IF($M117="",Dashboard!$B$9,$M117)),"")</f>
        <v/>
      </c>
      <c r="O117" s="34">
        <f>IFERROR(IF($A117="","",MAXIFS('Status Log'!$A$5:$A$304,'Status Log'!$D$5:$D$304,$A117)),"")</f>
        <v/>
      </c>
      <c r="P117" s="34">
        <f>IFERROR(IF($A117="","",IF($O117=0,"No Log",VLOOKUP($O117,'Status Log'!$A$5:$F$304,6,FALSE))),"No Log")</f>
        <v/>
      </c>
      <c r="Q117" s="35">
        <f>IFERROR(IF(OR($A117="",$O117=0),"",VLOOKUP($O117,'Status Log'!$A$5:$B$304,2,FALSE)),"")</f>
        <v/>
      </c>
      <c r="R117" s="36">
        <f>IFERROR(IF(OR($A117="",$Q117=""),"",MAX(0,TODAY()-$Q117)),"")</f>
        <v/>
      </c>
      <c r="S117" s="34">
        <f>IFERROR(IF($A117="","",IF(AND($L117="Yes",OR($P117="Available",$P117="Occupied")),"Yes","No")),"")</f>
        <v/>
      </c>
      <c r="T117" s="37" t="n"/>
      <c r="U117" s="35">
        <f>IFERROR(IF(OR($A117="",$T117=""),"",$T117+Dashboard!$B$7),"")</f>
        <v/>
      </c>
      <c r="V117" s="34">
        <f>IFERROR(IF($A117="","",IF($T117="","Missing Date",IF($U117&lt;TODAY(),"Overdue","Current"))),"")</f>
        <v/>
      </c>
      <c r="W117" s="32" t="n"/>
      <c r="X117" s="38" t="n"/>
      <c r="Y117" s="34">
        <f>IFERROR(IF($A117="",0,IF(COUNTIF($A$5:$A$154,$A117)&gt;1,1,0)),0)</f>
        <v/>
      </c>
    </row>
    <row r="118">
      <c r="A118" s="32" t="n"/>
      <c r="B118" s="32" t="n"/>
      <c r="C118" s="32" t="n"/>
      <c r="D118" s="32" t="n"/>
      <c r="E118" s="32" t="n"/>
      <c r="F118" s="32" t="n"/>
      <c r="G118" s="32" t="n"/>
      <c r="H118" s="32" t="n"/>
      <c r="I118" s="32" t="n"/>
      <c r="J118" s="32" t="n"/>
      <c r="K118" s="32" t="n"/>
      <c r="L118" s="32" t="n"/>
      <c r="M118" s="11" t="n"/>
      <c r="N118" s="33">
        <f>IFERROR(IF($A118="","",IF($M118="",Dashboard!$B$9,$M118)),"")</f>
        <v/>
      </c>
      <c r="O118" s="34">
        <f>IFERROR(IF($A118="","",MAXIFS('Status Log'!$A$5:$A$304,'Status Log'!$D$5:$D$304,$A118)),"")</f>
        <v/>
      </c>
      <c r="P118" s="34">
        <f>IFERROR(IF($A118="","",IF($O118=0,"No Log",VLOOKUP($O118,'Status Log'!$A$5:$F$304,6,FALSE))),"No Log")</f>
        <v/>
      </c>
      <c r="Q118" s="35">
        <f>IFERROR(IF(OR($A118="",$O118=0),"",VLOOKUP($O118,'Status Log'!$A$5:$B$304,2,FALSE)),"")</f>
        <v/>
      </c>
      <c r="R118" s="36">
        <f>IFERROR(IF(OR($A118="",$Q118=""),"",MAX(0,TODAY()-$Q118)),"")</f>
        <v/>
      </c>
      <c r="S118" s="34">
        <f>IFERROR(IF($A118="","",IF(AND($L118="Yes",OR($P118="Available",$P118="Occupied")),"Yes","No")),"")</f>
        <v/>
      </c>
      <c r="T118" s="37" t="n"/>
      <c r="U118" s="35">
        <f>IFERROR(IF(OR($A118="",$T118=""),"",$T118+Dashboard!$B$7),"")</f>
        <v/>
      </c>
      <c r="V118" s="34">
        <f>IFERROR(IF($A118="","",IF($T118="","Missing Date",IF($U118&lt;TODAY(),"Overdue","Current"))),"")</f>
        <v/>
      </c>
      <c r="W118" s="32" t="n"/>
      <c r="X118" s="38" t="n"/>
      <c r="Y118" s="34">
        <f>IFERROR(IF($A118="",0,IF(COUNTIF($A$5:$A$154,$A118)&gt;1,1,0)),0)</f>
        <v/>
      </c>
    </row>
    <row r="119">
      <c r="A119" s="32" t="n"/>
      <c r="B119" s="32" t="n"/>
      <c r="C119" s="32" t="n"/>
      <c r="D119" s="32" t="n"/>
      <c r="E119" s="32" t="n"/>
      <c r="F119" s="32" t="n"/>
      <c r="G119" s="32" t="n"/>
      <c r="H119" s="32" t="n"/>
      <c r="I119" s="32" t="n"/>
      <c r="J119" s="32" t="n"/>
      <c r="K119" s="32" t="n"/>
      <c r="L119" s="32" t="n"/>
      <c r="M119" s="11" t="n"/>
      <c r="N119" s="33">
        <f>IFERROR(IF($A119="","",IF($M119="",Dashboard!$B$9,$M119)),"")</f>
        <v/>
      </c>
      <c r="O119" s="34">
        <f>IFERROR(IF($A119="","",MAXIFS('Status Log'!$A$5:$A$304,'Status Log'!$D$5:$D$304,$A119)),"")</f>
        <v/>
      </c>
      <c r="P119" s="34">
        <f>IFERROR(IF($A119="","",IF($O119=0,"No Log",VLOOKUP($O119,'Status Log'!$A$5:$F$304,6,FALSE))),"No Log")</f>
        <v/>
      </c>
      <c r="Q119" s="35">
        <f>IFERROR(IF(OR($A119="",$O119=0),"",VLOOKUP($O119,'Status Log'!$A$5:$B$304,2,FALSE)),"")</f>
        <v/>
      </c>
      <c r="R119" s="36">
        <f>IFERROR(IF(OR($A119="",$Q119=""),"",MAX(0,TODAY()-$Q119)),"")</f>
        <v/>
      </c>
      <c r="S119" s="34">
        <f>IFERROR(IF($A119="","",IF(AND($L119="Yes",OR($P119="Available",$P119="Occupied")),"Yes","No")),"")</f>
        <v/>
      </c>
      <c r="T119" s="37" t="n"/>
      <c r="U119" s="35">
        <f>IFERROR(IF(OR($A119="",$T119=""),"",$T119+Dashboard!$B$7),"")</f>
        <v/>
      </c>
      <c r="V119" s="34">
        <f>IFERROR(IF($A119="","",IF($T119="","Missing Date",IF($U119&lt;TODAY(),"Overdue","Current"))),"")</f>
        <v/>
      </c>
      <c r="W119" s="32" t="n"/>
      <c r="X119" s="38" t="n"/>
      <c r="Y119" s="34">
        <f>IFERROR(IF($A119="",0,IF(COUNTIF($A$5:$A$154,$A119)&gt;1,1,0)),0)</f>
        <v/>
      </c>
    </row>
    <row r="120">
      <c r="A120" s="32" t="n"/>
      <c r="B120" s="32" t="n"/>
      <c r="C120" s="32" t="n"/>
      <c r="D120" s="32" t="n"/>
      <c r="E120" s="32" t="n"/>
      <c r="F120" s="32" t="n"/>
      <c r="G120" s="32" t="n"/>
      <c r="H120" s="32" t="n"/>
      <c r="I120" s="32" t="n"/>
      <c r="J120" s="32" t="n"/>
      <c r="K120" s="32" t="n"/>
      <c r="L120" s="32" t="n"/>
      <c r="M120" s="11" t="n"/>
      <c r="N120" s="33">
        <f>IFERROR(IF($A120="","",IF($M120="",Dashboard!$B$9,$M120)),"")</f>
        <v/>
      </c>
      <c r="O120" s="34">
        <f>IFERROR(IF($A120="","",MAXIFS('Status Log'!$A$5:$A$304,'Status Log'!$D$5:$D$304,$A120)),"")</f>
        <v/>
      </c>
      <c r="P120" s="34">
        <f>IFERROR(IF($A120="","",IF($O120=0,"No Log",VLOOKUP($O120,'Status Log'!$A$5:$F$304,6,FALSE))),"No Log")</f>
        <v/>
      </c>
      <c r="Q120" s="35">
        <f>IFERROR(IF(OR($A120="",$O120=0),"",VLOOKUP($O120,'Status Log'!$A$5:$B$304,2,FALSE)),"")</f>
        <v/>
      </c>
      <c r="R120" s="36">
        <f>IFERROR(IF(OR($A120="",$Q120=""),"",MAX(0,TODAY()-$Q120)),"")</f>
        <v/>
      </c>
      <c r="S120" s="34">
        <f>IFERROR(IF($A120="","",IF(AND($L120="Yes",OR($P120="Available",$P120="Occupied")),"Yes","No")),"")</f>
        <v/>
      </c>
      <c r="T120" s="37" t="n"/>
      <c r="U120" s="35">
        <f>IFERROR(IF(OR($A120="",$T120=""),"",$T120+Dashboard!$B$7),"")</f>
        <v/>
      </c>
      <c r="V120" s="34">
        <f>IFERROR(IF($A120="","",IF($T120="","Missing Date",IF($U120&lt;TODAY(),"Overdue","Current"))),"")</f>
        <v/>
      </c>
      <c r="W120" s="32" t="n"/>
      <c r="X120" s="38" t="n"/>
      <c r="Y120" s="34">
        <f>IFERROR(IF($A120="",0,IF(COUNTIF($A$5:$A$154,$A120)&gt;1,1,0)),0)</f>
        <v/>
      </c>
    </row>
    <row r="121">
      <c r="A121" s="32" t="n"/>
      <c r="B121" s="32" t="n"/>
      <c r="C121" s="32" t="n"/>
      <c r="D121" s="32" t="n"/>
      <c r="E121" s="32" t="n"/>
      <c r="F121" s="32" t="n"/>
      <c r="G121" s="32" t="n"/>
      <c r="H121" s="32" t="n"/>
      <c r="I121" s="32" t="n"/>
      <c r="J121" s="32" t="n"/>
      <c r="K121" s="32" t="n"/>
      <c r="L121" s="32" t="n"/>
      <c r="M121" s="11" t="n"/>
      <c r="N121" s="33">
        <f>IFERROR(IF($A121="","",IF($M121="",Dashboard!$B$9,$M121)),"")</f>
        <v/>
      </c>
      <c r="O121" s="34">
        <f>IFERROR(IF($A121="","",MAXIFS('Status Log'!$A$5:$A$304,'Status Log'!$D$5:$D$304,$A121)),"")</f>
        <v/>
      </c>
      <c r="P121" s="34">
        <f>IFERROR(IF($A121="","",IF($O121=0,"No Log",VLOOKUP($O121,'Status Log'!$A$5:$F$304,6,FALSE))),"No Log")</f>
        <v/>
      </c>
      <c r="Q121" s="35">
        <f>IFERROR(IF(OR($A121="",$O121=0),"",VLOOKUP($O121,'Status Log'!$A$5:$B$304,2,FALSE)),"")</f>
        <v/>
      </c>
      <c r="R121" s="36">
        <f>IFERROR(IF(OR($A121="",$Q121=""),"",MAX(0,TODAY()-$Q121)),"")</f>
        <v/>
      </c>
      <c r="S121" s="34">
        <f>IFERROR(IF($A121="","",IF(AND($L121="Yes",OR($P121="Available",$P121="Occupied")),"Yes","No")),"")</f>
        <v/>
      </c>
      <c r="T121" s="37" t="n"/>
      <c r="U121" s="35">
        <f>IFERROR(IF(OR($A121="",$T121=""),"",$T121+Dashboard!$B$7),"")</f>
        <v/>
      </c>
      <c r="V121" s="34">
        <f>IFERROR(IF($A121="","",IF($T121="","Missing Date",IF($U121&lt;TODAY(),"Overdue","Current"))),"")</f>
        <v/>
      </c>
      <c r="W121" s="32" t="n"/>
      <c r="X121" s="38" t="n"/>
      <c r="Y121" s="34">
        <f>IFERROR(IF($A121="",0,IF(COUNTIF($A$5:$A$154,$A121)&gt;1,1,0)),0)</f>
        <v/>
      </c>
    </row>
    <row r="122">
      <c r="A122" s="32" t="n"/>
      <c r="B122" s="32" t="n"/>
      <c r="C122" s="32" t="n"/>
      <c r="D122" s="32" t="n"/>
      <c r="E122" s="32" t="n"/>
      <c r="F122" s="32" t="n"/>
      <c r="G122" s="32" t="n"/>
      <c r="H122" s="32" t="n"/>
      <c r="I122" s="32" t="n"/>
      <c r="J122" s="32" t="n"/>
      <c r="K122" s="32" t="n"/>
      <c r="L122" s="32" t="n"/>
      <c r="M122" s="11" t="n"/>
      <c r="N122" s="33">
        <f>IFERROR(IF($A122="","",IF($M122="",Dashboard!$B$9,$M122)),"")</f>
        <v/>
      </c>
      <c r="O122" s="34">
        <f>IFERROR(IF($A122="","",MAXIFS('Status Log'!$A$5:$A$304,'Status Log'!$D$5:$D$304,$A122)),"")</f>
        <v/>
      </c>
      <c r="P122" s="34">
        <f>IFERROR(IF($A122="","",IF($O122=0,"No Log",VLOOKUP($O122,'Status Log'!$A$5:$F$304,6,FALSE))),"No Log")</f>
        <v/>
      </c>
      <c r="Q122" s="35">
        <f>IFERROR(IF(OR($A122="",$O122=0),"",VLOOKUP($O122,'Status Log'!$A$5:$B$304,2,FALSE)),"")</f>
        <v/>
      </c>
      <c r="R122" s="36">
        <f>IFERROR(IF(OR($A122="",$Q122=""),"",MAX(0,TODAY()-$Q122)),"")</f>
        <v/>
      </c>
      <c r="S122" s="34">
        <f>IFERROR(IF($A122="","",IF(AND($L122="Yes",OR($P122="Available",$P122="Occupied")),"Yes","No")),"")</f>
        <v/>
      </c>
      <c r="T122" s="37" t="n"/>
      <c r="U122" s="35">
        <f>IFERROR(IF(OR($A122="",$T122=""),"",$T122+Dashboard!$B$7),"")</f>
        <v/>
      </c>
      <c r="V122" s="34">
        <f>IFERROR(IF($A122="","",IF($T122="","Missing Date",IF($U122&lt;TODAY(),"Overdue","Current"))),"")</f>
        <v/>
      </c>
      <c r="W122" s="32" t="n"/>
      <c r="X122" s="38" t="n"/>
      <c r="Y122" s="34">
        <f>IFERROR(IF($A122="",0,IF(COUNTIF($A$5:$A$154,$A122)&gt;1,1,0)),0)</f>
        <v/>
      </c>
    </row>
    <row r="123">
      <c r="A123" s="32" t="n"/>
      <c r="B123" s="32" t="n"/>
      <c r="C123" s="32" t="n"/>
      <c r="D123" s="32" t="n"/>
      <c r="E123" s="32" t="n"/>
      <c r="F123" s="32" t="n"/>
      <c r="G123" s="32" t="n"/>
      <c r="H123" s="32" t="n"/>
      <c r="I123" s="32" t="n"/>
      <c r="J123" s="32" t="n"/>
      <c r="K123" s="32" t="n"/>
      <c r="L123" s="32" t="n"/>
      <c r="M123" s="11" t="n"/>
      <c r="N123" s="33">
        <f>IFERROR(IF($A123="","",IF($M123="",Dashboard!$B$9,$M123)),"")</f>
        <v/>
      </c>
      <c r="O123" s="34">
        <f>IFERROR(IF($A123="","",MAXIFS('Status Log'!$A$5:$A$304,'Status Log'!$D$5:$D$304,$A123)),"")</f>
        <v/>
      </c>
      <c r="P123" s="34">
        <f>IFERROR(IF($A123="","",IF($O123=0,"No Log",VLOOKUP($O123,'Status Log'!$A$5:$F$304,6,FALSE))),"No Log")</f>
        <v/>
      </c>
      <c r="Q123" s="35">
        <f>IFERROR(IF(OR($A123="",$O123=0),"",VLOOKUP($O123,'Status Log'!$A$5:$B$304,2,FALSE)),"")</f>
        <v/>
      </c>
      <c r="R123" s="36">
        <f>IFERROR(IF(OR($A123="",$Q123=""),"",MAX(0,TODAY()-$Q123)),"")</f>
        <v/>
      </c>
      <c r="S123" s="34">
        <f>IFERROR(IF($A123="","",IF(AND($L123="Yes",OR($P123="Available",$P123="Occupied")),"Yes","No")),"")</f>
        <v/>
      </c>
      <c r="T123" s="37" t="n"/>
      <c r="U123" s="35">
        <f>IFERROR(IF(OR($A123="",$T123=""),"",$T123+Dashboard!$B$7),"")</f>
        <v/>
      </c>
      <c r="V123" s="34">
        <f>IFERROR(IF($A123="","",IF($T123="","Missing Date",IF($U123&lt;TODAY(),"Overdue","Current"))),"")</f>
        <v/>
      </c>
      <c r="W123" s="32" t="n"/>
      <c r="X123" s="38" t="n"/>
      <c r="Y123" s="34">
        <f>IFERROR(IF($A123="",0,IF(COUNTIF($A$5:$A$154,$A123)&gt;1,1,0)),0)</f>
        <v/>
      </c>
    </row>
    <row r="124">
      <c r="A124" s="32" t="n"/>
      <c r="B124" s="32" t="n"/>
      <c r="C124" s="32" t="n"/>
      <c r="D124" s="32" t="n"/>
      <c r="E124" s="32" t="n"/>
      <c r="F124" s="32" t="n"/>
      <c r="G124" s="32" t="n"/>
      <c r="H124" s="32" t="n"/>
      <c r="I124" s="32" t="n"/>
      <c r="J124" s="32" t="n"/>
      <c r="K124" s="32" t="n"/>
      <c r="L124" s="32" t="n"/>
      <c r="M124" s="11" t="n"/>
      <c r="N124" s="33">
        <f>IFERROR(IF($A124="","",IF($M124="",Dashboard!$B$9,$M124)),"")</f>
        <v/>
      </c>
      <c r="O124" s="34">
        <f>IFERROR(IF($A124="","",MAXIFS('Status Log'!$A$5:$A$304,'Status Log'!$D$5:$D$304,$A124)),"")</f>
        <v/>
      </c>
      <c r="P124" s="34">
        <f>IFERROR(IF($A124="","",IF($O124=0,"No Log",VLOOKUP($O124,'Status Log'!$A$5:$F$304,6,FALSE))),"No Log")</f>
        <v/>
      </c>
      <c r="Q124" s="35">
        <f>IFERROR(IF(OR($A124="",$O124=0),"",VLOOKUP($O124,'Status Log'!$A$5:$B$304,2,FALSE)),"")</f>
        <v/>
      </c>
      <c r="R124" s="36">
        <f>IFERROR(IF(OR($A124="",$Q124=""),"",MAX(0,TODAY()-$Q124)),"")</f>
        <v/>
      </c>
      <c r="S124" s="34">
        <f>IFERROR(IF($A124="","",IF(AND($L124="Yes",OR($P124="Available",$P124="Occupied")),"Yes","No")),"")</f>
        <v/>
      </c>
      <c r="T124" s="37" t="n"/>
      <c r="U124" s="35">
        <f>IFERROR(IF(OR($A124="",$T124=""),"",$T124+Dashboard!$B$7),"")</f>
        <v/>
      </c>
      <c r="V124" s="34">
        <f>IFERROR(IF($A124="","",IF($T124="","Missing Date",IF($U124&lt;TODAY(),"Overdue","Current"))),"")</f>
        <v/>
      </c>
      <c r="W124" s="32" t="n"/>
      <c r="X124" s="38" t="n"/>
      <c r="Y124" s="34">
        <f>IFERROR(IF($A124="",0,IF(COUNTIF($A$5:$A$154,$A124)&gt;1,1,0)),0)</f>
        <v/>
      </c>
    </row>
    <row r="125">
      <c r="A125" s="32" t="n"/>
      <c r="B125" s="32" t="n"/>
      <c r="C125" s="32" t="n"/>
      <c r="D125" s="32" t="n"/>
      <c r="E125" s="32" t="n"/>
      <c r="F125" s="32" t="n"/>
      <c r="G125" s="32" t="n"/>
      <c r="H125" s="32" t="n"/>
      <c r="I125" s="32" t="n"/>
      <c r="J125" s="32" t="n"/>
      <c r="K125" s="32" t="n"/>
      <c r="L125" s="32" t="n"/>
      <c r="M125" s="11" t="n"/>
      <c r="N125" s="33">
        <f>IFERROR(IF($A125="","",IF($M125="",Dashboard!$B$9,$M125)),"")</f>
        <v/>
      </c>
      <c r="O125" s="34">
        <f>IFERROR(IF($A125="","",MAXIFS('Status Log'!$A$5:$A$304,'Status Log'!$D$5:$D$304,$A125)),"")</f>
        <v/>
      </c>
      <c r="P125" s="34">
        <f>IFERROR(IF($A125="","",IF($O125=0,"No Log",VLOOKUP($O125,'Status Log'!$A$5:$F$304,6,FALSE))),"No Log")</f>
        <v/>
      </c>
      <c r="Q125" s="35">
        <f>IFERROR(IF(OR($A125="",$O125=0),"",VLOOKUP($O125,'Status Log'!$A$5:$B$304,2,FALSE)),"")</f>
        <v/>
      </c>
      <c r="R125" s="36">
        <f>IFERROR(IF(OR($A125="",$Q125=""),"",MAX(0,TODAY()-$Q125)),"")</f>
        <v/>
      </c>
      <c r="S125" s="34">
        <f>IFERROR(IF($A125="","",IF(AND($L125="Yes",OR($P125="Available",$P125="Occupied")),"Yes","No")),"")</f>
        <v/>
      </c>
      <c r="T125" s="37" t="n"/>
      <c r="U125" s="35">
        <f>IFERROR(IF(OR($A125="",$T125=""),"",$T125+Dashboard!$B$7),"")</f>
        <v/>
      </c>
      <c r="V125" s="34">
        <f>IFERROR(IF($A125="","",IF($T125="","Missing Date",IF($U125&lt;TODAY(),"Overdue","Current"))),"")</f>
        <v/>
      </c>
      <c r="W125" s="32" t="n"/>
      <c r="X125" s="38" t="n"/>
      <c r="Y125" s="34">
        <f>IFERROR(IF($A125="",0,IF(COUNTIF($A$5:$A$154,$A125)&gt;1,1,0)),0)</f>
        <v/>
      </c>
    </row>
    <row r="126">
      <c r="A126" s="32" t="n"/>
      <c r="B126" s="32" t="n"/>
      <c r="C126" s="32" t="n"/>
      <c r="D126" s="32" t="n"/>
      <c r="E126" s="32" t="n"/>
      <c r="F126" s="32" t="n"/>
      <c r="G126" s="32" t="n"/>
      <c r="H126" s="32" t="n"/>
      <c r="I126" s="32" t="n"/>
      <c r="J126" s="32" t="n"/>
      <c r="K126" s="32" t="n"/>
      <c r="L126" s="32" t="n"/>
      <c r="M126" s="11" t="n"/>
      <c r="N126" s="33">
        <f>IFERROR(IF($A126="","",IF($M126="",Dashboard!$B$9,$M126)),"")</f>
        <v/>
      </c>
      <c r="O126" s="34">
        <f>IFERROR(IF($A126="","",MAXIFS('Status Log'!$A$5:$A$304,'Status Log'!$D$5:$D$304,$A126)),"")</f>
        <v/>
      </c>
      <c r="P126" s="34">
        <f>IFERROR(IF($A126="","",IF($O126=0,"No Log",VLOOKUP($O126,'Status Log'!$A$5:$F$304,6,FALSE))),"No Log")</f>
        <v/>
      </c>
      <c r="Q126" s="35">
        <f>IFERROR(IF(OR($A126="",$O126=0),"",VLOOKUP($O126,'Status Log'!$A$5:$B$304,2,FALSE)),"")</f>
        <v/>
      </c>
      <c r="R126" s="36">
        <f>IFERROR(IF(OR($A126="",$Q126=""),"",MAX(0,TODAY()-$Q126)),"")</f>
        <v/>
      </c>
      <c r="S126" s="34">
        <f>IFERROR(IF($A126="","",IF(AND($L126="Yes",OR($P126="Available",$P126="Occupied")),"Yes","No")),"")</f>
        <v/>
      </c>
      <c r="T126" s="37" t="n"/>
      <c r="U126" s="35">
        <f>IFERROR(IF(OR($A126="",$T126=""),"",$T126+Dashboard!$B$7),"")</f>
        <v/>
      </c>
      <c r="V126" s="34">
        <f>IFERROR(IF($A126="","",IF($T126="","Missing Date",IF($U126&lt;TODAY(),"Overdue","Current"))),"")</f>
        <v/>
      </c>
      <c r="W126" s="32" t="n"/>
      <c r="X126" s="38" t="n"/>
      <c r="Y126" s="34">
        <f>IFERROR(IF($A126="",0,IF(COUNTIF($A$5:$A$154,$A126)&gt;1,1,0)),0)</f>
        <v/>
      </c>
    </row>
    <row r="127">
      <c r="A127" s="32" t="n"/>
      <c r="B127" s="32" t="n"/>
      <c r="C127" s="32" t="n"/>
      <c r="D127" s="32" t="n"/>
      <c r="E127" s="32" t="n"/>
      <c r="F127" s="32" t="n"/>
      <c r="G127" s="32" t="n"/>
      <c r="H127" s="32" t="n"/>
      <c r="I127" s="32" t="n"/>
      <c r="J127" s="32" t="n"/>
      <c r="K127" s="32" t="n"/>
      <c r="L127" s="32" t="n"/>
      <c r="M127" s="11" t="n"/>
      <c r="N127" s="33">
        <f>IFERROR(IF($A127="","",IF($M127="",Dashboard!$B$9,$M127)),"")</f>
        <v/>
      </c>
      <c r="O127" s="34">
        <f>IFERROR(IF($A127="","",MAXIFS('Status Log'!$A$5:$A$304,'Status Log'!$D$5:$D$304,$A127)),"")</f>
        <v/>
      </c>
      <c r="P127" s="34">
        <f>IFERROR(IF($A127="","",IF($O127=0,"No Log",VLOOKUP($O127,'Status Log'!$A$5:$F$304,6,FALSE))),"No Log")</f>
        <v/>
      </c>
      <c r="Q127" s="35">
        <f>IFERROR(IF(OR($A127="",$O127=0),"",VLOOKUP($O127,'Status Log'!$A$5:$B$304,2,FALSE)),"")</f>
        <v/>
      </c>
      <c r="R127" s="36">
        <f>IFERROR(IF(OR($A127="",$Q127=""),"",MAX(0,TODAY()-$Q127)),"")</f>
        <v/>
      </c>
      <c r="S127" s="34">
        <f>IFERROR(IF($A127="","",IF(AND($L127="Yes",OR($P127="Available",$P127="Occupied")),"Yes","No")),"")</f>
        <v/>
      </c>
      <c r="T127" s="37" t="n"/>
      <c r="U127" s="35">
        <f>IFERROR(IF(OR($A127="",$T127=""),"",$T127+Dashboard!$B$7),"")</f>
        <v/>
      </c>
      <c r="V127" s="34">
        <f>IFERROR(IF($A127="","",IF($T127="","Missing Date",IF($U127&lt;TODAY(),"Overdue","Current"))),"")</f>
        <v/>
      </c>
      <c r="W127" s="32" t="n"/>
      <c r="X127" s="38" t="n"/>
      <c r="Y127" s="34">
        <f>IFERROR(IF($A127="",0,IF(COUNTIF($A$5:$A$154,$A127)&gt;1,1,0)),0)</f>
        <v/>
      </c>
    </row>
    <row r="128">
      <c r="A128" s="32" t="n"/>
      <c r="B128" s="32" t="n"/>
      <c r="C128" s="32" t="n"/>
      <c r="D128" s="32" t="n"/>
      <c r="E128" s="32" t="n"/>
      <c r="F128" s="32" t="n"/>
      <c r="G128" s="32" t="n"/>
      <c r="H128" s="32" t="n"/>
      <c r="I128" s="32" t="n"/>
      <c r="J128" s="32" t="n"/>
      <c r="K128" s="32" t="n"/>
      <c r="L128" s="32" t="n"/>
      <c r="M128" s="11" t="n"/>
      <c r="N128" s="33">
        <f>IFERROR(IF($A128="","",IF($M128="",Dashboard!$B$9,$M128)),"")</f>
        <v/>
      </c>
      <c r="O128" s="34">
        <f>IFERROR(IF($A128="","",MAXIFS('Status Log'!$A$5:$A$304,'Status Log'!$D$5:$D$304,$A128)),"")</f>
        <v/>
      </c>
      <c r="P128" s="34">
        <f>IFERROR(IF($A128="","",IF($O128=0,"No Log",VLOOKUP($O128,'Status Log'!$A$5:$F$304,6,FALSE))),"No Log")</f>
        <v/>
      </c>
      <c r="Q128" s="35">
        <f>IFERROR(IF(OR($A128="",$O128=0),"",VLOOKUP($O128,'Status Log'!$A$5:$B$304,2,FALSE)),"")</f>
        <v/>
      </c>
      <c r="R128" s="36">
        <f>IFERROR(IF(OR($A128="",$Q128=""),"",MAX(0,TODAY()-$Q128)),"")</f>
        <v/>
      </c>
      <c r="S128" s="34">
        <f>IFERROR(IF($A128="","",IF(AND($L128="Yes",OR($P128="Available",$P128="Occupied")),"Yes","No")),"")</f>
        <v/>
      </c>
      <c r="T128" s="37" t="n"/>
      <c r="U128" s="35">
        <f>IFERROR(IF(OR($A128="",$T128=""),"",$T128+Dashboard!$B$7),"")</f>
        <v/>
      </c>
      <c r="V128" s="34">
        <f>IFERROR(IF($A128="","",IF($T128="","Missing Date",IF($U128&lt;TODAY(),"Overdue","Current"))),"")</f>
        <v/>
      </c>
      <c r="W128" s="32" t="n"/>
      <c r="X128" s="38" t="n"/>
      <c r="Y128" s="34">
        <f>IFERROR(IF($A128="",0,IF(COUNTIF($A$5:$A$154,$A128)&gt;1,1,0)),0)</f>
        <v/>
      </c>
    </row>
    <row r="129">
      <c r="A129" s="32" t="n"/>
      <c r="B129" s="32" t="n"/>
      <c r="C129" s="32" t="n"/>
      <c r="D129" s="32" t="n"/>
      <c r="E129" s="32" t="n"/>
      <c r="F129" s="32" t="n"/>
      <c r="G129" s="32" t="n"/>
      <c r="H129" s="32" t="n"/>
      <c r="I129" s="32" t="n"/>
      <c r="J129" s="32" t="n"/>
      <c r="K129" s="32" t="n"/>
      <c r="L129" s="32" t="n"/>
      <c r="M129" s="11" t="n"/>
      <c r="N129" s="33">
        <f>IFERROR(IF($A129="","",IF($M129="",Dashboard!$B$9,$M129)),"")</f>
        <v/>
      </c>
      <c r="O129" s="34">
        <f>IFERROR(IF($A129="","",MAXIFS('Status Log'!$A$5:$A$304,'Status Log'!$D$5:$D$304,$A129)),"")</f>
        <v/>
      </c>
      <c r="P129" s="34">
        <f>IFERROR(IF($A129="","",IF($O129=0,"No Log",VLOOKUP($O129,'Status Log'!$A$5:$F$304,6,FALSE))),"No Log")</f>
        <v/>
      </c>
      <c r="Q129" s="35">
        <f>IFERROR(IF(OR($A129="",$O129=0),"",VLOOKUP($O129,'Status Log'!$A$5:$B$304,2,FALSE)),"")</f>
        <v/>
      </c>
      <c r="R129" s="36">
        <f>IFERROR(IF(OR($A129="",$Q129=""),"",MAX(0,TODAY()-$Q129)),"")</f>
        <v/>
      </c>
      <c r="S129" s="34">
        <f>IFERROR(IF($A129="","",IF(AND($L129="Yes",OR($P129="Available",$P129="Occupied")),"Yes","No")),"")</f>
        <v/>
      </c>
      <c r="T129" s="37" t="n"/>
      <c r="U129" s="35">
        <f>IFERROR(IF(OR($A129="",$T129=""),"",$T129+Dashboard!$B$7),"")</f>
        <v/>
      </c>
      <c r="V129" s="34">
        <f>IFERROR(IF($A129="","",IF($T129="","Missing Date",IF($U129&lt;TODAY(),"Overdue","Current"))),"")</f>
        <v/>
      </c>
      <c r="W129" s="32" t="n"/>
      <c r="X129" s="38" t="n"/>
      <c r="Y129" s="34">
        <f>IFERROR(IF($A129="",0,IF(COUNTIF($A$5:$A$154,$A129)&gt;1,1,0)),0)</f>
        <v/>
      </c>
    </row>
    <row r="130">
      <c r="A130" s="32" t="n"/>
      <c r="B130" s="32" t="n"/>
      <c r="C130" s="32" t="n"/>
      <c r="D130" s="32" t="n"/>
      <c r="E130" s="32" t="n"/>
      <c r="F130" s="32" t="n"/>
      <c r="G130" s="32" t="n"/>
      <c r="H130" s="32" t="n"/>
      <c r="I130" s="32" t="n"/>
      <c r="J130" s="32" t="n"/>
      <c r="K130" s="32" t="n"/>
      <c r="L130" s="32" t="n"/>
      <c r="M130" s="11" t="n"/>
      <c r="N130" s="33">
        <f>IFERROR(IF($A130="","",IF($M130="",Dashboard!$B$9,$M130)),"")</f>
        <v/>
      </c>
      <c r="O130" s="34">
        <f>IFERROR(IF($A130="","",MAXIFS('Status Log'!$A$5:$A$304,'Status Log'!$D$5:$D$304,$A130)),"")</f>
        <v/>
      </c>
      <c r="P130" s="34">
        <f>IFERROR(IF($A130="","",IF($O130=0,"No Log",VLOOKUP($O130,'Status Log'!$A$5:$F$304,6,FALSE))),"No Log")</f>
        <v/>
      </c>
      <c r="Q130" s="35">
        <f>IFERROR(IF(OR($A130="",$O130=0),"",VLOOKUP($O130,'Status Log'!$A$5:$B$304,2,FALSE)),"")</f>
        <v/>
      </c>
      <c r="R130" s="36">
        <f>IFERROR(IF(OR($A130="",$Q130=""),"",MAX(0,TODAY()-$Q130)),"")</f>
        <v/>
      </c>
      <c r="S130" s="34">
        <f>IFERROR(IF($A130="","",IF(AND($L130="Yes",OR($P130="Available",$P130="Occupied")),"Yes","No")),"")</f>
        <v/>
      </c>
      <c r="T130" s="37" t="n"/>
      <c r="U130" s="35">
        <f>IFERROR(IF(OR($A130="",$T130=""),"",$T130+Dashboard!$B$7),"")</f>
        <v/>
      </c>
      <c r="V130" s="34">
        <f>IFERROR(IF($A130="","",IF($T130="","Missing Date",IF($U130&lt;TODAY(),"Overdue","Current"))),"")</f>
        <v/>
      </c>
      <c r="W130" s="32" t="n"/>
      <c r="X130" s="38" t="n"/>
      <c r="Y130" s="34">
        <f>IFERROR(IF($A130="",0,IF(COUNTIF($A$5:$A$154,$A130)&gt;1,1,0)),0)</f>
        <v/>
      </c>
    </row>
    <row r="131">
      <c r="A131" s="32" t="n"/>
      <c r="B131" s="32" t="n"/>
      <c r="C131" s="32" t="n"/>
      <c r="D131" s="32" t="n"/>
      <c r="E131" s="32" t="n"/>
      <c r="F131" s="32" t="n"/>
      <c r="G131" s="32" t="n"/>
      <c r="H131" s="32" t="n"/>
      <c r="I131" s="32" t="n"/>
      <c r="J131" s="32" t="n"/>
      <c r="K131" s="32" t="n"/>
      <c r="L131" s="32" t="n"/>
      <c r="M131" s="11" t="n"/>
      <c r="N131" s="33">
        <f>IFERROR(IF($A131="","",IF($M131="",Dashboard!$B$9,$M131)),"")</f>
        <v/>
      </c>
      <c r="O131" s="34">
        <f>IFERROR(IF($A131="","",MAXIFS('Status Log'!$A$5:$A$304,'Status Log'!$D$5:$D$304,$A131)),"")</f>
        <v/>
      </c>
      <c r="P131" s="34">
        <f>IFERROR(IF($A131="","",IF($O131=0,"No Log",VLOOKUP($O131,'Status Log'!$A$5:$F$304,6,FALSE))),"No Log")</f>
        <v/>
      </c>
      <c r="Q131" s="35">
        <f>IFERROR(IF(OR($A131="",$O131=0),"",VLOOKUP($O131,'Status Log'!$A$5:$B$304,2,FALSE)),"")</f>
        <v/>
      </c>
      <c r="R131" s="36">
        <f>IFERROR(IF(OR($A131="",$Q131=""),"",MAX(0,TODAY()-$Q131)),"")</f>
        <v/>
      </c>
      <c r="S131" s="34">
        <f>IFERROR(IF($A131="","",IF(AND($L131="Yes",OR($P131="Available",$P131="Occupied")),"Yes","No")),"")</f>
        <v/>
      </c>
      <c r="T131" s="37" t="n"/>
      <c r="U131" s="35">
        <f>IFERROR(IF(OR($A131="",$T131=""),"",$T131+Dashboard!$B$7),"")</f>
        <v/>
      </c>
      <c r="V131" s="34">
        <f>IFERROR(IF($A131="","",IF($T131="","Missing Date",IF($U131&lt;TODAY(),"Overdue","Current"))),"")</f>
        <v/>
      </c>
      <c r="W131" s="32" t="n"/>
      <c r="X131" s="38" t="n"/>
      <c r="Y131" s="34">
        <f>IFERROR(IF($A131="",0,IF(COUNTIF($A$5:$A$154,$A131)&gt;1,1,0)),0)</f>
        <v/>
      </c>
    </row>
    <row r="132">
      <c r="A132" s="32" t="n"/>
      <c r="B132" s="32" t="n"/>
      <c r="C132" s="32" t="n"/>
      <c r="D132" s="32" t="n"/>
      <c r="E132" s="32" t="n"/>
      <c r="F132" s="32" t="n"/>
      <c r="G132" s="32" t="n"/>
      <c r="H132" s="32" t="n"/>
      <c r="I132" s="32" t="n"/>
      <c r="J132" s="32" t="n"/>
      <c r="K132" s="32" t="n"/>
      <c r="L132" s="32" t="n"/>
      <c r="M132" s="11" t="n"/>
      <c r="N132" s="33">
        <f>IFERROR(IF($A132="","",IF($M132="",Dashboard!$B$9,$M132)),"")</f>
        <v/>
      </c>
      <c r="O132" s="34">
        <f>IFERROR(IF($A132="","",MAXIFS('Status Log'!$A$5:$A$304,'Status Log'!$D$5:$D$304,$A132)),"")</f>
        <v/>
      </c>
      <c r="P132" s="34">
        <f>IFERROR(IF($A132="","",IF($O132=0,"No Log",VLOOKUP($O132,'Status Log'!$A$5:$F$304,6,FALSE))),"No Log")</f>
        <v/>
      </c>
      <c r="Q132" s="35">
        <f>IFERROR(IF(OR($A132="",$O132=0),"",VLOOKUP($O132,'Status Log'!$A$5:$B$304,2,FALSE)),"")</f>
        <v/>
      </c>
      <c r="R132" s="36">
        <f>IFERROR(IF(OR($A132="",$Q132=""),"",MAX(0,TODAY()-$Q132)),"")</f>
        <v/>
      </c>
      <c r="S132" s="34">
        <f>IFERROR(IF($A132="","",IF(AND($L132="Yes",OR($P132="Available",$P132="Occupied")),"Yes","No")),"")</f>
        <v/>
      </c>
      <c r="T132" s="37" t="n"/>
      <c r="U132" s="35">
        <f>IFERROR(IF(OR($A132="",$T132=""),"",$T132+Dashboard!$B$7),"")</f>
        <v/>
      </c>
      <c r="V132" s="34">
        <f>IFERROR(IF($A132="","",IF($T132="","Missing Date",IF($U132&lt;TODAY(),"Overdue","Current"))),"")</f>
        <v/>
      </c>
      <c r="W132" s="32" t="n"/>
      <c r="X132" s="38" t="n"/>
      <c r="Y132" s="34">
        <f>IFERROR(IF($A132="",0,IF(COUNTIF($A$5:$A$154,$A132)&gt;1,1,0)),0)</f>
        <v/>
      </c>
    </row>
    <row r="133">
      <c r="A133" s="32" t="n"/>
      <c r="B133" s="32" t="n"/>
      <c r="C133" s="32" t="n"/>
      <c r="D133" s="32" t="n"/>
      <c r="E133" s="32" t="n"/>
      <c r="F133" s="32" t="n"/>
      <c r="G133" s="32" t="n"/>
      <c r="H133" s="32" t="n"/>
      <c r="I133" s="32" t="n"/>
      <c r="J133" s="32" t="n"/>
      <c r="K133" s="32" t="n"/>
      <c r="L133" s="32" t="n"/>
      <c r="M133" s="11" t="n"/>
      <c r="N133" s="33">
        <f>IFERROR(IF($A133="","",IF($M133="",Dashboard!$B$9,$M133)),"")</f>
        <v/>
      </c>
      <c r="O133" s="34">
        <f>IFERROR(IF($A133="","",MAXIFS('Status Log'!$A$5:$A$304,'Status Log'!$D$5:$D$304,$A133)),"")</f>
        <v/>
      </c>
      <c r="P133" s="34">
        <f>IFERROR(IF($A133="","",IF($O133=0,"No Log",VLOOKUP($O133,'Status Log'!$A$5:$F$304,6,FALSE))),"No Log")</f>
        <v/>
      </c>
      <c r="Q133" s="35">
        <f>IFERROR(IF(OR($A133="",$O133=0),"",VLOOKUP($O133,'Status Log'!$A$5:$B$304,2,FALSE)),"")</f>
        <v/>
      </c>
      <c r="R133" s="36">
        <f>IFERROR(IF(OR($A133="",$Q133=""),"",MAX(0,TODAY()-$Q133)),"")</f>
        <v/>
      </c>
      <c r="S133" s="34">
        <f>IFERROR(IF($A133="","",IF(AND($L133="Yes",OR($P133="Available",$P133="Occupied")),"Yes","No")),"")</f>
        <v/>
      </c>
      <c r="T133" s="37" t="n"/>
      <c r="U133" s="35">
        <f>IFERROR(IF(OR($A133="",$T133=""),"",$T133+Dashboard!$B$7),"")</f>
        <v/>
      </c>
      <c r="V133" s="34">
        <f>IFERROR(IF($A133="","",IF($T133="","Missing Date",IF($U133&lt;TODAY(),"Overdue","Current"))),"")</f>
        <v/>
      </c>
      <c r="W133" s="32" t="n"/>
      <c r="X133" s="38" t="n"/>
      <c r="Y133" s="34">
        <f>IFERROR(IF($A133="",0,IF(COUNTIF($A$5:$A$154,$A133)&gt;1,1,0)),0)</f>
        <v/>
      </c>
    </row>
    <row r="134">
      <c r="A134" s="32" t="n"/>
      <c r="B134" s="32" t="n"/>
      <c r="C134" s="32" t="n"/>
      <c r="D134" s="32" t="n"/>
      <c r="E134" s="32" t="n"/>
      <c r="F134" s="32" t="n"/>
      <c r="G134" s="32" t="n"/>
      <c r="H134" s="32" t="n"/>
      <c r="I134" s="32" t="n"/>
      <c r="J134" s="32" t="n"/>
      <c r="K134" s="32" t="n"/>
      <c r="L134" s="32" t="n"/>
      <c r="M134" s="11" t="n"/>
      <c r="N134" s="33">
        <f>IFERROR(IF($A134="","",IF($M134="",Dashboard!$B$9,$M134)),"")</f>
        <v/>
      </c>
      <c r="O134" s="34">
        <f>IFERROR(IF($A134="","",MAXIFS('Status Log'!$A$5:$A$304,'Status Log'!$D$5:$D$304,$A134)),"")</f>
        <v/>
      </c>
      <c r="P134" s="34">
        <f>IFERROR(IF($A134="","",IF($O134=0,"No Log",VLOOKUP($O134,'Status Log'!$A$5:$F$304,6,FALSE))),"No Log")</f>
        <v/>
      </c>
      <c r="Q134" s="35">
        <f>IFERROR(IF(OR($A134="",$O134=0),"",VLOOKUP($O134,'Status Log'!$A$5:$B$304,2,FALSE)),"")</f>
        <v/>
      </c>
      <c r="R134" s="36">
        <f>IFERROR(IF(OR($A134="",$Q134=""),"",MAX(0,TODAY()-$Q134)),"")</f>
        <v/>
      </c>
      <c r="S134" s="34">
        <f>IFERROR(IF($A134="","",IF(AND($L134="Yes",OR($P134="Available",$P134="Occupied")),"Yes","No")),"")</f>
        <v/>
      </c>
      <c r="T134" s="37" t="n"/>
      <c r="U134" s="35">
        <f>IFERROR(IF(OR($A134="",$T134=""),"",$T134+Dashboard!$B$7),"")</f>
        <v/>
      </c>
      <c r="V134" s="34">
        <f>IFERROR(IF($A134="","",IF($T134="","Missing Date",IF($U134&lt;TODAY(),"Overdue","Current"))),"")</f>
        <v/>
      </c>
      <c r="W134" s="32" t="n"/>
      <c r="X134" s="38" t="n"/>
      <c r="Y134" s="34">
        <f>IFERROR(IF($A134="",0,IF(COUNTIF($A$5:$A$154,$A134)&gt;1,1,0)),0)</f>
        <v/>
      </c>
    </row>
    <row r="135">
      <c r="A135" s="32" t="n"/>
      <c r="B135" s="32" t="n"/>
      <c r="C135" s="32" t="n"/>
      <c r="D135" s="32" t="n"/>
      <c r="E135" s="32" t="n"/>
      <c r="F135" s="32" t="n"/>
      <c r="G135" s="32" t="n"/>
      <c r="H135" s="32" t="n"/>
      <c r="I135" s="32" t="n"/>
      <c r="J135" s="32" t="n"/>
      <c r="K135" s="32" t="n"/>
      <c r="L135" s="32" t="n"/>
      <c r="M135" s="11" t="n"/>
      <c r="N135" s="33">
        <f>IFERROR(IF($A135="","",IF($M135="",Dashboard!$B$9,$M135)),"")</f>
        <v/>
      </c>
      <c r="O135" s="34">
        <f>IFERROR(IF($A135="","",MAXIFS('Status Log'!$A$5:$A$304,'Status Log'!$D$5:$D$304,$A135)),"")</f>
        <v/>
      </c>
      <c r="P135" s="34">
        <f>IFERROR(IF($A135="","",IF($O135=0,"No Log",VLOOKUP($O135,'Status Log'!$A$5:$F$304,6,FALSE))),"No Log")</f>
        <v/>
      </c>
      <c r="Q135" s="35">
        <f>IFERROR(IF(OR($A135="",$O135=0),"",VLOOKUP($O135,'Status Log'!$A$5:$B$304,2,FALSE)),"")</f>
        <v/>
      </c>
      <c r="R135" s="36">
        <f>IFERROR(IF(OR($A135="",$Q135=""),"",MAX(0,TODAY()-$Q135)),"")</f>
        <v/>
      </c>
      <c r="S135" s="34">
        <f>IFERROR(IF($A135="","",IF(AND($L135="Yes",OR($P135="Available",$P135="Occupied")),"Yes","No")),"")</f>
        <v/>
      </c>
      <c r="T135" s="37" t="n"/>
      <c r="U135" s="35">
        <f>IFERROR(IF(OR($A135="",$T135=""),"",$T135+Dashboard!$B$7),"")</f>
        <v/>
      </c>
      <c r="V135" s="34">
        <f>IFERROR(IF($A135="","",IF($T135="","Missing Date",IF($U135&lt;TODAY(),"Overdue","Current"))),"")</f>
        <v/>
      </c>
      <c r="W135" s="32" t="n"/>
      <c r="X135" s="38" t="n"/>
      <c r="Y135" s="34">
        <f>IFERROR(IF($A135="",0,IF(COUNTIF($A$5:$A$154,$A135)&gt;1,1,0)),0)</f>
        <v/>
      </c>
    </row>
    <row r="136">
      <c r="A136" s="32" t="n"/>
      <c r="B136" s="32" t="n"/>
      <c r="C136" s="32" t="n"/>
      <c r="D136" s="32" t="n"/>
      <c r="E136" s="32" t="n"/>
      <c r="F136" s="32" t="n"/>
      <c r="G136" s="32" t="n"/>
      <c r="H136" s="32" t="n"/>
      <c r="I136" s="32" t="n"/>
      <c r="J136" s="32" t="n"/>
      <c r="K136" s="32" t="n"/>
      <c r="L136" s="32" t="n"/>
      <c r="M136" s="11" t="n"/>
      <c r="N136" s="33">
        <f>IFERROR(IF($A136="","",IF($M136="",Dashboard!$B$9,$M136)),"")</f>
        <v/>
      </c>
      <c r="O136" s="34">
        <f>IFERROR(IF($A136="","",MAXIFS('Status Log'!$A$5:$A$304,'Status Log'!$D$5:$D$304,$A136)),"")</f>
        <v/>
      </c>
      <c r="P136" s="34">
        <f>IFERROR(IF($A136="","",IF($O136=0,"No Log",VLOOKUP($O136,'Status Log'!$A$5:$F$304,6,FALSE))),"No Log")</f>
        <v/>
      </c>
      <c r="Q136" s="35">
        <f>IFERROR(IF(OR($A136="",$O136=0),"",VLOOKUP($O136,'Status Log'!$A$5:$B$304,2,FALSE)),"")</f>
        <v/>
      </c>
      <c r="R136" s="36">
        <f>IFERROR(IF(OR($A136="",$Q136=""),"",MAX(0,TODAY()-$Q136)),"")</f>
        <v/>
      </c>
      <c r="S136" s="34">
        <f>IFERROR(IF($A136="","",IF(AND($L136="Yes",OR($P136="Available",$P136="Occupied")),"Yes","No")),"")</f>
        <v/>
      </c>
      <c r="T136" s="37" t="n"/>
      <c r="U136" s="35">
        <f>IFERROR(IF(OR($A136="",$T136=""),"",$T136+Dashboard!$B$7),"")</f>
        <v/>
      </c>
      <c r="V136" s="34">
        <f>IFERROR(IF($A136="","",IF($T136="","Missing Date",IF($U136&lt;TODAY(),"Overdue","Current"))),"")</f>
        <v/>
      </c>
      <c r="W136" s="32" t="n"/>
      <c r="X136" s="38" t="n"/>
      <c r="Y136" s="34">
        <f>IFERROR(IF($A136="",0,IF(COUNTIF($A$5:$A$154,$A136)&gt;1,1,0)),0)</f>
        <v/>
      </c>
    </row>
    <row r="137">
      <c r="A137" s="32" t="n"/>
      <c r="B137" s="32" t="n"/>
      <c r="C137" s="32" t="n"/>
      <c r="D137" s="32" t="n"/>
      <c r="E137" s="32" t="n"/>
      <c r="F137" s="32" t="n"/>
      <c r="G137" s="32" t="n"/>
      <c r="H137" s="32" t="n"/>
      <c r="I137" s="32" t="n"/>
      <c r="J137" s="32" t="n"/>
      <c r="K137" s="32" t="n"/>
      <c r="L137" s="32" t="n"/>
      <c r="M137" s="11" t="n"/>
      <c r="N137" s="33">
        <f>IFERROR(IF($A137="","",IF($M137="",Dashboard!$B$9,$M137)),"")</f>
        <v/>
      </c>
      <c r="O137" s="34">
        <f>IFERROR(IF($A137="","",MAXIFS('Status Log'!$A$5:$A$304,'Status Log'!$D$5:$D$304,$A137)),"")</f>
        <v/>
      </c>
      <c r="P137" s="34">
        <f>IFERROR(IF($A137="","",IF($O137=0,"No Log",VLOOKUP($O137,'Status Log'!$A$5:$F$304,6,FALSE))),"No Log")</f>
        <v/>
      </c>
      <c r="Q137" s="35">
        <f>IFERROR(IF(OR($A137="",$O137=0),"",VLOOKUP($O137,'Status Log'!$A$5:$B$304,2,FALSE)),"")</f>
        <v/>
      </c>
      <c r="R137" s="36">
        <f>IFERROR(IF(OR($A137="",$Q137=""),"",MAX(0,TODAY()-$Q137)),"")</f>
        <v/>
      </c>
      <c r="S137" s="34">
        <f>IFERROR(IF($A137="","",IF(AND($L137="Yes",OR($P137="Available",$P137="Occupied")),"Yes","No")),"")</f>
        <v/>
      </c>
      <c r="T137" s="37" t="n"/>
      <c r="U137" s="35">
        <f>IFERROR(IF(OR($A137="",$T137=""),"",$T137+Dashboard!$B$7),"")</f>
        <v/>
      </c>
      <c r="V137" s="34">
        <f>IFERROR(IF($A137="","",IF($T137="","Missing Date",IF($U137&lt;TODAY(),"Overdue","Current"))),"")</f>
        <v/>
      </c>
      <c r="W137" s="32" t="n"/>
      <c r="X137" s="38" t="n"/>
      <c r="Y137" s="34">
        <f>IFERROR(IF($A137="",0,IF(COUNTIF($A$5:$A$154,$A137)&gt;1,1,0)),0)</f>
        <v/>
      </c>
    </row>
    <row r="138">
      <c r="A138" s="32" t="n"/>
      <c r="B138" s="32" t="n"/>
      <c r="C138" s="32" t="n"/>
      <c r="D138" s="32" t="n"/>
      <c r="E138" s="32" t="n"/>
      <c r="F138" s="32" t="n"/>
      <c r="G138" s="32" t="n"/>
      <c r="H138" s="32" t="n"/>
      <c r="I138" s="32" t="n"/>
      <c r="J138" s="32" t="n"/>
      <c r="K138" s="32" t="n"/>
      <c r="L138" s="32" t="n"/>
      <c r="M138" s="11" t="n"/>
      <c r="N138" s="33">
        <f>IFERROR(IF($A138="","",IF($M138="",Dashboard!$B$9,$M138)),"")</f>
        <v/>
      </c>
      <c r="O138" s="34">
        <f>IFERROR(IF($A138="","",MAXIFS('Status Log'!$A$5:$A$304,'Status Log'!$D$5:$D$304,$A138)),"")</f>
        <v/>
      </c>
      <c r="P138" s="34">
        <f>IFERROR(IF($A138="","",IF($O138=0,"No Log",VLOOKUP($O138,'Status Log'!$A$5:$F$304,6,FALSE))),"No Log")</f>
        <v/>
      </c>
      <c r="Q138" s="35">
        <f>IFERROR(IF(OR($A138="",$O138=0),"",VLOOKUP($O138,'Status Log'!$A$5:$B$304,2,FALSE)),"")</f>
        <v/>
      </c>
      <c r="R138" s="36">
        <f>IFERROR(IF(OR($A138="",$Q138=""),"",MAX(0,TODAY()-$Q138)),"")</f>
        <v/>
      </c>
      <c r="S138" s="34">
        <f>IFERROR(IF($A138="","",IF(AND($L138="Yes",OR($P138="Available",$P138="Occupied")),"Yes","No")),"")</f>
        <v/>
      </c>
      <c r="T138" s="37" t="n"/>
      <c r="U138" s="35">
        <f>IFERROR(IF(OR($A138="",$T138=""),"",$T138+Dashboard!$B$7),"")</f>
        <v/>
      </c>
      <c r="V138" s="34">
        <f>IFERROR(IF($A138="","",IF($T138="","Missing Date",IF($U138&lt;TODAY(),"Overdue","Current"))),"")</f>
        <v/>
      </c>
      <c r="W138" s="32" t="n"/>
      <c r="X138" s="38" t="n"/>
      <c r="Y138" s="34">
        <f>IFERROR(IF($A138="",0,IF(COUNTIF($A$5:$A$154,$A138)&gt;1,1,0)),0)</f>
        <v/>
      </c>
    </row>
    <row r="139">
      <c r="A139" s="32" t="n"/>
      <c r="B139" s="32" t="n"/>
      <c r="C139" s="32" t="n"/>
      <c r="D139" s="32" t="n"/>
      <c r="E139" s="32" t="n"/>
      <c r="F139" s="32" t="n"/>
      <c r="G139" s="32" t="n"/>
      <c r="H139" s="32" t="n"/>
      <c r="I139" s="32" t="n"/>
      <c r="J139" s="32" t="n"/>
      <c r="K139" s="32" t="n"/>
      <c r="L139" s="32" t="n"/>
      <c r="M139" s="11" t="n"/>
      <c r="N139" s="33">
        <f>IFERROR(IF($A139="","",IF($M139="",Dashboard!$B$9,$M139)),"")</f>
        <v/>
      </c>
      <c r="O139" s="34">
        <f>IFERROR(IF($A139="","",MAXIFS('Status Log'!$A$5:$A$304,'Status Log'!$D$5:$D$304,$A139)),"")</f>
        <v/>
      </c>
      <c r="P139" s="34">
        <f>IFERROR(IF($A139="","",IF($O139=0,"No Log",VLOOKUP($O139,'Status Log'!$A$5:$F$304,6,FALSE))),"No Log")</f>
        <v/>
      </c>
      <c r="Q139" s="35">
        <f>IFERROR(IF(OR($A139="",$O139=0),"",VLOOKUP($O139,'Status Log'!$A$5:$B$304,2,FALSE)),"")</f>
        <v/>
      </c>
      <c r="R139" s="36">
        <f>IFERROR(IF(OR($A139="",$Q139=""),"",MAX(0,TODAY()-$Q139)),"")</f>
        <v/>
      </c>
      <c r="S139" s="34">
        <f>IFERROR(IF($A139="","",IF(AND($L139="Yes",OR($P139="Available",$P139="Occupied")),"Yes","No")),"")</f>
        <v/>
      </c>
      <c r="T139" s="37" t="n"/>
      <c r="U139" s="35">
        <f>IFERROR(IF(OR($A139="",$T139=""),"",$T139+Dashboard!$B$7),"")</f>
        <v/>
      </c>
      <c r="V139" s="34">
        <f>IFERROR(IF($A139="","",IF($T139="","Missing Date",IF($U139&lt;TODAY(),"Overdue","Current"))),"")</f>
        <v/>
      </c>
      <c r="W139" s="32" t="n"/>
      <c r="X139" s="38" t="n"/>
      <c r="Y139" s="34">
        <f>IFERROR(IF($A139="",0,IF(COUNTIF($A$5:$A$154,$A139)&gt;1,1,0)),0)</f>
        <v/>
      </c>
    </row>
    <row r="140">
      <c r="A140" s="32" t="n"/>
      <c r="B140" s="32" t="n"/>
      <c r="C140" s="32" t="n"/>
      <c r="D140" s="32" t="n"/>
      <c r="E140" s="32" t="n"/>
      <c r="F140" s="32" t="n"/>
      <c r="G140" s="32" t="n"/>
      <c r="H140" s="32" t="n"/>
      <c r="I140" s="32" t="n"/>
      <c r="J140" s="32" t="n"/>
      <c r="K140" s="32" t="n"/>
      <c r="L140" s="32" t="n"/>
      <c r="M140" s="11" t="n"/>
      <c r="N140" s="33">
        <f>IFERROR(IF($A140="","",IF($M140="",Dashboard!$B$9,$M140)),"")</f>
        <v/>
      </c>
      <c r="O140" s="34">
        <f>IFERROR(IF($A140="","",MAXIFS('Status Log'!$A$5:$A$304,'Status Log'!$D$5:$D$304,$A140)),"")</f>
        <v/>
      </c>
      <c r="P140" s="34">
        <f>IFERROR(IF($A140="","",IF($O140=0,"No Log",VLOOKUP($O140,'Status Log'!$A$5:$F$304,6,FALSE))),"No Log")</f>
        <v/>
      </c>
      <c r="Q140" s="35">
        <f>IFERROR(IF(OR($A140="",$O140=0),"",VLOOKUP($O140,'Status Log'!$A$5:$B$304,2,FALSE)),"")</f>
        <v/>
      </c>
      <c r="R140" s="36">
        <f>IFERROR(IF(OR($A140="",$Q140=""),"",MAX(0,TODAY()-$Q140)),"")</f>
        <v/>
      </c>
      <c r="S140" s="34">
        <f>IFERROR(IF($A140="","",IF(AND($L140="Yes",OR($P140="Available",$P140="Occupied")),"Yes","No")),"")</f>
        <v/>
      </c>
      <c r="T140" s="37" t="n"/>
      <c r="U140" s="35">
        <f>IFERROR(IF(OR($A140="",$T140=""),"",$T140+Dashboard!$B$7),"")</f>
        <v/>
      </c>
      <c r="V140" s="34">
        <f>IFERROR(IF($A140="","",IF($T140="","Missing Date",IF($U140&lt;TODAY(),"Overdue","Current"))),"")</f>
        <v/>
      </c>
      <c r="W140" s="32" t="n"/>
      <c r="X140" s="38" t="n"/>
      <c r="Y140" s="34">
        <f>IFERROR(IF($A140="",0,IF(COUNTIF($A$5:$A$154,$A140)&gt;1,1,0)),0)</f>
        <v/>
      </c>
    </row>
    <row r="141">
      <c r="A141" s="32" t="n"/>
      <c r="B141" s="32" t="n"/>
      <c r="C141" s="32" t="n"/>
      <c r="D141" s="32" t="n"/>
      <c r="E141" s="32" t="n"/>
      <c r="F141" s="32" t="n"/>
      <c r="G141" s="32" t="n"/>
      <c r="H141" s="32" t="n"/>
      <c r="I141" s="32" t="n"/>
      <c r="J141" s="32" t="n"/>
      <c r="K141" s="32" t="n"/>
      <c r="L141" s="32" t="n"/>
      <c r="M141" s="11" t="n"/>
      <c r="N141" s="33">
        <f>IFERROR(IF($A141="","",IF($M141="",Dashboard!$B$9,$M141)),"")</f>
        <v/>
      </c>
      <c r="O141" s="34">
        <f>IFERROR(IF($A141="","",MAXIFS('Status Log'!$A$5:$A$304,'Status Log'!$D$5:$D$304,$A141)),"")</f>
        <v/>
      </c>
      <c r="P141" s="34">
        <f>IFERROR(IF($A141="","",IF($O141=0,"No Log",VLOOKUP($O141,'Status Log'!$A$5:$F$304,6,FALSE))),"No Log")</f>
        <v/>
      </c>
      <c r="Q141" s="35">
        <f>IFERROR(IF(OR($A141="",$O141=0),"",VLOOKUP($O141,'Status Log'!$A$5:$B$304,2,FALSE)),"")</f>
        <v/>
      </c>
      <c r="R141" s="36">
        <f>IFERROR(IF(OR($A141="",$Q141=""),"",MAX(0,TODAY()-$Q141)),"")</f>
        <v/>
      </c>
      <c r="S141" s="34">
        <f>IFERROR(IF($A141="","",IF(AND($L141="Yes",OR($P141="Available",$P141="Occupied")),"Yes","No")),"")</f>
        <v/>
      </c>
      <c r="T141" s="37" t="n"/>
      <c r="U141" s="35">
        <f>IFERROR(IF(OR($A141="",$T141=""),"",$T141+Dashboard!$B$7),"")</f>
        <v/>
      </c>
      <c r="V141" s="34">
        <f>IFERROR(IF($A141="","",IF($T141="","Missing Date",IF($U141&lt;TODAY(),"Overdue","Current"))),"")</f>
        <v/>
      </c>
      <c r="W141" s="32" t="n"/>
      <c r="X141" s="38" t="n"/>
      <c r="Y141" s="34">
        <f>IFERROR(IF($A141="",0,IF(COUNTIF($A$5:$A$154,$A141)&gt;1,1,0)),0)</f>
        <v/>
      </c>
    </row>
    <row r="142">
      <c r="A142" s="32" t="n"/>
      <c r="B142" s="32" t="n"/>
      <c r="C142" s="32" t="n"/>
      <c r="D142" s="32" t="n"/>
      <c r="E142" s="32" t="n"/>
      <c r="F142" s="32" t="n"/>
      <c r="G142" s="32" t="n"/>
      <c r="H142" s="32" t="n"/>
      <c r="I142" s="32" t="n"/>
      <c r="J142" s="32" t="n"/>
      <c r="K142" s="32" t="n"/>
      <c r="L142" s="32" t="n"/>
      <c r="M142" s="11" t="n"/>
      <c r="N142" s="33">
        <f>IFERROR(IF($A142="","",IF($M142="",Dashboard!$B$9,$M142)),"")</f>
        <v/>
      </c>
      <c r="O142" s="34">
        <f>IFERROR(IF($A142="","",MAXIFS('Status Log'!$A$5:$A$304,'Status Log'!$D$5:$D$304,$A142)),"")</f>
        <v/>
      </c>
      <c r="P142" s="34">
        <f>IFERROR(IF($A142="","",IF($O142=0,"No Log",VLOOKUP($O142,'Status Log'!$A$5:$F$304,6,FALSE))),"No Log")</f>
        <v/>
      </c>
      <c r="Q142" s="35">
        <f>IFERROR(IF(OR($A142="",$O142=0),"",VLOOKUP($O142,'Status Log'!$A$5:$B$304,2,FALSE)),"")</f>
        <v/>
      </c>
      <c r="R142" s="36">
        <f>IFERROR(IF(OR($A142="",$Q142=""),"",MAX(0,TODAY()-$Q142)),"")</f>
        <v/>
      </c>
      <c r="S142" s="34">
        <f>IFERROR(IF($A142="","",IF(AND($L142="Yes",OR($P142="Available",$P142="Occupied")),"Yes","No")),"")</f>
        <v/>
      </c>
      <c r="T142" s="37" t="n"/>
      <c r="U142" s="35">
        <f>IFERROR(IF(OR($A142="",$T142=""),"",$T142+Dashboard!$B$7),"")</f>
        <v/>
      </c>
      <c r="V142" s="34">
        <f>IFERROR(IF($A142="","",IF($T142="","Missing Date",IF($U142&lt;TODAY(),"Overdue","Current"))),"")</f>
        <v/>
      </c>
      <c r="W142" s="32" t="n"/>
      <c r="X142" s="38" t="n"/>
      <c r="Y142" s="34">
        <f>IFERROR(IF($A142="",0,IF(COUNTIF($A$5:$A$154,$A142)&gt;1,1,0)),0)</f>
        <v/>
      </c>
    </row>
    <row r="143">
      <c r="A143" s="32" t="n"/>
      <c r="B143" s="32" t="n"/>
      <c r="C143" s="32" t="n"/>
      <c r="D143" s="32" t="n"/>
      <c r="E143" s="32" t="n"/>
      <c r="F143" s="32" t="n"/>
      <c r="G143" s="32" t="n"/>
      <c r="H143" s="32" t="n"/>
      <c r="I143" s="32" t="n"/>
      <c r="J143" s="32" t="n"/>
      <c r="K143" s="32" t="n"/>
      <c r="L143" s="32" t="n"/>
      <c r="M143" s="11" t="n"/>
      <c r="N143" s="33">
        <f>IFERROR(IF($A143="","",IF($M143="",Dashboard!$B$9,$M143)),"")</f>
        <v/>
      </c>
      <c r="O143" s="34">
        <f>IFERROR(IF($A143="","",MAXIFS('Status Log'!$A$5:$A$304,'Status Log'!$D$5:$D$304,$A143)),"")</f>
        <v/>
      </c>
      <c r="P143" s="34">
        <f>IFERROR(IF($A143="","",IF($O143=0,"No Log",VLOOKUP($O143,'Status Log'!$A$5:$F$304,6,FALSE))),"No Log")</f>
        <v/>
      </c>
      <c r="Q143" s="35">
        <f>IFERROR(IF(OR($A143="",$O143=0),"",VLOOKUP($O143,'Status Log'!$A$5:$B$304,2,FALSE)),"")</f>
        <v/>
      </c>
      <c r="R143" s="36">
        <f>IFERROR(IF(OR($A143="",$Q143=""),"",MAX(0,TODAY()-$Q143)),"")</f>
        <v/>
      </c>
      <c r="S143" s="34">
        <f>IFERROR(IF($A143="","",IF(AND($L143="Yes",OR($P143="Available",$P143="Occupied")),"Yes","No")),"")</f>
        <v/>
      </c>
      <c r="T143" s="37" t="n"/>
      <c r="U143" s="35">
        <f>IFERROR(IF(OR($A143="",$T143=""),"",$T143+Dashboard!$B$7),"")</f>
        <v/>
      </c>
      <c r="V143" s="34">
        <f>IFERROR(IF($A143="","",IF($T143="","Missing Date",IF($U143&lt;TODAY(),"Overdue","Current"))),"")</f>
        <v/>
      </c>
      <c r="W143" s="32" t="n"/>
      <c r="X143" s="38" t="n"/>
      <c r="Y143" s="34">
        <f>IFERROR(IF($A143="",0,IF(COUNTIF($A$5:$A$154,$A143)&gt;1,1,0)),0)</f>
        <v/>
      </c>
    </row>
    <row r="144">
      <c r="A144" s="32" t="n"/>
      <c r="B144" s="32" t="n"/>
      <c r="C144" s="32" t="n"/>
      <c r="D144" s="32" t="n"/>
      <c r="E144" s="32" t="n"/>
      <c r="F144" s="32" t="n"/>
      <c r="G144" s="32" t="n"/>
      <c r="H144" s="32" t="n"/>
      <c r="I144" s="32" t="n"/>
      <c r="J144" s="32" t="n"/>
      <c r="K144" s="32" t="n"/>
      <c r="L144" s="32" t="n"/>
      <c r="M144" s="11" t="n"/>
      <c r="N144" s="33">
        <f>IFERROR(IF($A144="","",IF($M144="",Dashboard!$B$9,$M144)),"")</f>
        <v/>
      </c>
      <c r="O144" s="34">
        <f>IFERROR(IF($A144="","",MAXIFS('Status Log'!$A$5:$A$304,'Status Log'!$D$5:$D$304,$A144)),"")</f>
        <v/>
      </c>
      <c r="P144" s="34">
        <f>IFERROR(IF($A144="","",IF($O144=0,"No Log",VLOOKUP($O144,'Status Log'!$A$5:$F$304,6,FALSE))),"No Log")</f>
        <v/>
      </c>
      <c r="Q144" s="35">
        <f>IFERROR(IF(OR($A144="",$O144=0),"",VLOOKUP($O144,'Status Log'!$A$5:$B$304,2,FALSE)),"")</f>
        <v/>
      </c>
      <c r="R144" s="36">
        <f>IFERROR(IF(OR($A144="",$Q144=""),"",MAX(0,TODAY()-$Q144)),"")</f>
        <v/>
      </c>
      <c r="S144" s="34">
        <f>IFERROR(IF($A144="","",IF(AND($L144="Yes",OR($P144="Available",$P144="Occupied")),"Yes","No")),"")</f>
        <v/>
      </c>
      <c r="T144" s="37" t="n"/>
      <c r="U144" s="35">
        <f>IFERROR(IF(OR($A144="",$T144=""),"",$T144+Dashboard!$B$7),"")</f>
        <v/>
      </c>
      <c r="V144" s="34">
        <f>IFERROR(IF($A144="","",IF($T144="","Missing Date",IF($U144&lt;TODAY(),"Overdue","Current"))),"")</f>
        <v/>
      </c>
      <c r="W144" s="32" t="n"/>
      <c r="X144" s="38" t="n"/>
      <c r="Y144" s="34">
        <f>IFERROR(IF($A144="",0,IF(COUNTIF($A$5:$A$154,$A144)&gt;1,1,0)),0)</f>
        <v/>
      </c>
    </row>
    <row r="145">
      <c r="A145" s="32" t="n"/>
      <c r="B145" s="32" t="n"/>
      <c r="C145" s="32" t="n"/>
      <c r="D145" s="32" t="n"/>
      <c r="E145" s="32" t="n"/>
      <c r="F145" s="32" t="n"/>
      <c r="G145" s="32" t="n"/>
      <c r="H145" s="32" t="n"/>
      <c r="I145" s="32" t="n"/>
      <c r="J145" s="32" t="n"/>
      <c r="K145" s="32" t="n"/>
      <c r="L145" s="32" t="n"/>
      <c r="M145" s="11" t="n"/>
      <c r="N145" s="33">
        <f>IFERROR(IF($A145="","",IF($M145="",Dashboard!$B$9,$M145)),"")</f>
        <v/>
      </c>
      <c r="O145" s="34">
        <f>IFERROR(IF($A145="","",MAXIFS('Status Log'!$A$5:$A$304,'Status Log'!$D$5:$D$304,$A145)),"")</f>
        <v/>
      </c>
      <c r="P145" s="34">
        <f>IFERROR(IF($A145="","",IF($O145=0,"No Log",VLOOKUP($O145,'Status Log'!$A$5:$F$304,6,FALSE))),"No Log")</f>
        <v/>
      </c>
      <c r="Q145" s="35">
        <f>IFERROR(IF(OR($A145="",$O145=0),"",VLOOKUP($O145,'Status Log'!$A$5:$B$304,2,FALSE)),"")</f>
        <v/>
      </c>
      <c r="R145" s="36">
        <f>IFERROR(IF(OR($A145="",$Q145=""),"",MAX(0,TODAY()-$Q145)),"")</f>
        <v/>
      </c>
      <c r="S145" s="34">
        <f>IFERROR(IF($A145="","",IF(AND($L145="Yes",OR($P145="Available",$P145="Occupied")),"Yes","No")),"")</f>
        <v/>
      </c>
      <c r="T145" s="37" t="n"/>
      <c r="U145" s="35">
        <f>IFERROR(IF(OR($A145="",$T145=""),"",$T145+Dashboard!$B$7),"")</f>
        <v/>
      </c>
      <c r="V145" s="34">
        <f>IFERROR(IF($A145="","",IF($T145="","Missing Date",IF($U145&lt;TODAY(),"Overdue","Current"))),"")</f>
        <v/>
      </c>
      <c r="W145" s="32" t="n"/>
      <c r="X145" s="38" t="n"/>
      <c r="Y145" s="34">
        <f>IFERROR(IF($A145="",0,IF(COUNTIF($A$5:$A$154,$A145)&gt;1,1,0)),0)</f>
        <v/>
      </c>
    </row>
    <row r="146">
      <c r="A146" s="32" t="n"/>
      <c r="B146" s="32" t="n"/>
      <c r="C146" s="32" t="n"/>
      <c r="D146" s="32" t="n"/>
      <c r="E146" s="32" t="n"/>
      <c r="F146" s="32" t="n"/>
      <c r="G146" s="32" t="n"/>
      <c r="H146" s="32" t="n"/>
      <c r="I146" s="32" t="n"/>
      <c r="J146" s="32" t="n"/>
      <c r="K146" s="32" t="n"/>
      <c r="L146" s="32" t="n"/>
      <c r="M146" s="11" t="n"/>
      <c r="N146" s="33">
        <f>IFERROR(IF($A146="","",IF($M146="",Dashboard!$B$9,$M146)),"")</f>
        <v/>
      </c>
      <c r="O146" s="34">
        <f>IFERROR(IF($A146="","",MAXIFS('Status Log'!$A$5:$A$304,'Status Log'!$D$5:$D$304,$A146)),"")</f>
        <v/>
      </c>
      <c r="P146" s="34">
        <f>IFERROR(IF($A146="","",IF($O146=0,"No Log",VLOOKUP($O146,'Status Log'!$A$5:$F$304,6,FALSE))),"No Log")</f>
        <v/>
      </c>
      <c r="Q146" s="35">
        <f>IFERROR(IF(OR($A146="",$O146=0),"",VLOOKUP($O146,'Status Log'!$A$5:$B$304,2,FALSE)),"")</f>
        <v/>
      </c>
      <c r="R146" s="36">
        <f>IFERROR(IF(OR($A146="",$Q146=""),"",MAX(0,TODAY()-$Q146)),"")</f>
        <v/>
      </c>
      <c r="S146" s="34">
        <f>IFERROR(IF($A146="","",IF(AND($L146="Yes",OR($P146="Available",$P146="Occupied")),"Yes","No")),"")</f>
        <v/>
      </c>
      <c r="T146" s="37" t="n"/>
      <c r="U146" s="35">
        <f>IFERROR(IF(OR($A146="",$T146=""),"",$T146+Dashboard!$B$7),"")</f>
        <v/>
      </c>
      <c r="V146" s="34">
        <f>IFERROR(IF($A146="","",IF($T146="","Missing Date",IF($U146&lt;TODAY(),"Overdue","Current"))),"")</f>
        <v/>
      </c>
      <c r="W146" s="32" t="n"/>
      <c r="X146" s="38" t="n"/>
      <c r="Y146" s="34">
        <f>IFERROR(IF($A146="",0,IF(COUNTIF($A$5:$A$154,$A146)&gt;1,1,0)),0)</f>
        <v/>
      </c>
    </row>
    <row r="147">
      <c r="A147" s="32" t="n"/>
      <c r="B147" s="32" t="n"/>
      <c r="C147" s="32" t="n"/>
      <c r="D147" s="32" t="n"/>
      <c r="E147" s="32" t="n"/>
      <c r="F147" s="32" t="n"/>
      <c r="G147" s="32" t="n"/>
      <c r="H147" s="32" t="n"/>
      <c r="I147" s="32" t="n"/>
      <c r="J147" s="32" t="n"/>
      <c r="K147" s="32" t="n"/>
      <c r="L147" s="32" t="n"/>
      <c r="M147" s="11" t="n"/>
      <c r="N147" s="33">
        <f>IFERROR(IF($A147="","",IF($M147="",Dashboard!$B$9,$M147)),"")</f>
        <v/>
      </c>
      <c r="O147" s="34">
        <f>IFERROR(IF($A147="","",MAXIFS('Status Log'!$A$5:$A$304,'Status Log'!$D$5:$D$304,$A147)),"")</f>
        <v/>
      </c>
      <c r="P147" s="34">
        <f>IFERROR(IF($A147="","",IF($O147=0,"No Log",VLOOKUP($O147,'Status Log'!$A$5:$F$304,6,FALSE))),"No Log")</f>
        <v/>
      </c>
      <c r="Q147" s="35">
        <f>IFERROR(IF(OR($A147="",$O147=0),"",VLOOKUP($O147,'Status Log'!$A$5:$B$304,2,FALSE)),"")</f>
        <v/>
      </c>
      <c r="R147" s="36">
        <f>IFERROR(IF(OR($A147="",$Q147=""),"",MAX(0,TODAY()-$Q147)),"")</f>
        <v/>
      </c>
      <c r="S147" s="34">
        <f>IFERROR(IF($A147="","",IF(AND($L147="Yes",OR($P147="Available",$P147="Occupied")),"Yes","No")),"")</f>
        <v/>
      </c>
      <c r="T147" s="37" t="n"/>
      <c r="U147" s="35">
        <f>IFERROR(IF(OR($A147="",$T147=""),"",$T147+Dashboard!$B$7),"")</f>
        <v/>
      </c>
      <c r="V147" s="34">
        <f>IFERROR(IF($A147="","",IF($T147="","Missing Date",IF($U147&lt;TODAY(),"Overdue","Current"))),"")</f>
        <v/>
      </c>
      <c r="W147" s="32" t="n"/>
      <c r="X147" s="38" t="n"/>
      <c r="Y147" s="34">
        <f>IFERROR(IF($A147="",0,IF(COUNTIF($A$5:$A$154,$A147)&gt;1,1,0)),0)</f>
        <v/>
      </c>
    </row>
    <row r="148">
      <c r="A148" s="32" t="n"/>
      <c r="B148" s="32" t="n"/>
      <c r="C148" s="32" t="n"/>
      <c r="D148" s="32" t="n"/>
      <c r="E148" s="32" t="n"/>
      <c r="F148" s="32" t="n"/>
      <c r="G148" s="32" t="n"/>
      <c r="H148" s="32" t="n"/>
      <c r="I148" s="32" t="n"/>
      <c r="J148" s="32" t="n"/>
      <c r="K148" s="32" t="n"/>
      <c r="L148" s="32" t="n"/>
      <c r="M148" s="11" t="n"/>
      <c r="N148" s="33">
        <f>IFERROR(IF($A148="","",IF($M148="",Dashboard!$B$9,$M148)),"")</f>
        <v/>
      </c>
      <c r="O148" s="34">
        <f>IFERROR(IF($A148="","",MAXIFS('Status Log'!$A$5:$A$304,'Status Log'!$D$5:$D$304,$A148)),"")</f>
        <v/>
      </c>
      <c r="P148" s="34">
        <f>IFERROR(IF($A148="","",IF($O148=0,"No Log",VLOOKUP($O148,'Status Log'!$A$5:$F$304,6,FALSE))),"No Log")</f>
        <v/>
      </c>
      <c r="Q148" s="35">
        <f>IFERROR(IF(OR($A148="",$O148=0),"",VLOOKUP($O148,'Status Log'!$A$5:$B$304,2,FALSE)),"")</f>
        <v/>
      </c>
      <c r="R148" s="36">
        <f>IFERROR(IF(OR($A148="",$Q148=""),"",MAX(0,TODAY()-$Q148)),"")</f>
        <v/>
      </c>
      <c r="S148" s="34">
        <f>IFERROR(IF($A148="","",IF(AND($L148="Yes",OR($P148="Available",$P148="Occupied")),"Yes","No")),"")</f>
        <v/>
      </c>
      <c r="T148" s="37" t="n"/>
      <c r="U148" s="35">
        <f>IFERROR(IF(OR($A148="",$T148=""),"",$T148+Dashboard!$B$7),"")</f>
        <v/>
      </c>
      <c r="V148" s="34">
        <f>IFERROR(IF($A148="","",IF($T148="","Missing Date",IF($U148&lt;TODAY(),"Overdue","Current"))),"")</f>
        <v/>
      </c>
      <c r="W148" s="32" t="n"/>
      <c r="X148" s="38" t="n"/>
      <c r="Y148" s="34">
        <f>IFERROR(IF($A148="",0,IF(COUNTIF($A$5:$A$154,$A148)&gt;1,1,0)),0)</f>
        <v/>
      </c>
    </row>
    <row r="149">
      <c r="A149" s="32" t="n"/>
      <c r="B149" s="32" t="n"/>
      <c r="C149" s="32" t="n"/>
      <c r="D149" s="32" t="n"/>
      <c r="E149" s="32" t="n"/>
      <c r="F149" s="32" t="n"/>
      <c r="G149" s="32" t="n"/>
      <c r="H149" s="32" t="n"/>
      <c r="I149" s="32" t="n"/>
      <c r="J149" s="32" t="n"/>
      <c r="K149" s="32" t="n"/>
      <c r="L149" s="32" t="n"/>
      <c r="M149" s="11" t="n"/>
      <c r="N149" s="33">
        <f>IFERROR(IF($A149="","",IF($M149="",Dashboard!$B$9,$M149)),"")</f>
        <v/>
      </c>
      <c r="O149" s="34">
        <f>IFERROR(IF($A149="","",MAXIFS('Status Log'!$A$5:$A$304,'Status Log'!$D$5:$D$304,$A149)),"")</f>
        <v/>
      </c>
      <c r="P149" s="34">
        <f>IFERROR(IF($A149="","",IF($O149=0,"No Log",VLOOKUP($O149,'Status Log'!$A$5:$F$304,6,FALSE))),"No Log")</f>
        <v/>
      </c>
      <c r="Q149" s="35">
        <f>IFERROR(IF(OR($A149="",$O149=0),"",VLOOKUP($O149,'Status Log'!$A$5:$B$304,2,FALSE)),"")</f>
        <v/>
      </c>
      <c r="R149" s="36">
        <f>IFERROR(IF(OR($A149="",$Q149=""),"",MAX(0,TODAY()-$Q149)),"")</f>
        <v/>
      </c>
      <c r="S149" s="34">
        <f>IFERROR(IF($A149="","",IF(AND($L149="Yes",OR($P149="Available",$P149="Occupied")),"Yes","No")),"")</f>
        <v/>
      </c>
      <c r="T149" s="37" t="n"/>
      <c r="U149" s="35">
        <f>IFERROR(IF(OR($A149="",$T149=""),"",$T149+Dashboard!$B$7),"")</f>
        <v/>
      </c>
      <c r="V149" s="34">
        <f>IFERROR(IF($A149="","",IF($T149="","Missing Date",IF($U149&lt;TODAY(),"Overdue","Current"))),"")</f>
        <v/>
      </c>
      <c r="W149" s="32" t="n"/>
      <c r="X149" s="38" t="n"/>
      <c r="Y149" s="34">
        <f>IFERROR(IF($A149="",0,IF(COUNTIF($A$5:$A$154,$A149)&gt;1,1,0)),0)</f>
        <v/>
      </c>
    </row>
    <row r="150">
      <c r="A150" s="32" t="n"/>
      <c r="B150" s="32" t="n"/>
      <c r="C150" s="32" t="n"/>
      <c r="D150" s="32" t="n"/>
      <c r="E150" s="32" t="n"/>
      <c r="F150" s="32" t="n"/>
      <c r="G150" s="32" t="n"/>
      <c r="H150" s="32" t="n"/>
      <c r="I150" s="32" t="n"/>
      <c r="J150" s="32" t="n"/>
      <c r="K150" s="32" t="n"/>
      <c r="L150" s="32" t="n"/>
      <c r="M150" s="11" t="n"/>
      <c r="N150" s="33">
        <f>IFERROR(IF($A150="","",IF($M150="",Dashboard!$B$9,$M150)),"")</f>
        <v/>
      </c>
      <c r="O150" s="34">
        <f>IFERROR(IF($A150="","",MAXIFS('Status Log'!$A$5:$A$304,'Status Log'!$D$5:$D$304,$A150)),"")</f>
        <v/>
      </c>
      <c r="P150" s="34">
        <f>IFERROR(IF($A150="","",IF($O150=0,"No Log",VLOOKUP($O150,'Status Log'!$A$5:$F$304,6,FALSE))),"No Log")</f>
        <v/>
      </c>
      <c r="Q150" s="35">
        <f>IFERROR(IF(OR($A150="",$O150=0),"",VLOOKUP($O150,'Status Log'!$A$5:$B$304,2,FALSE)),"")</f>
        <v/>
      </c>
      <c r="R150" s="36">
        <f>IFERROR(IF(OR($A150="",$Q150=""),"",MAX(0,TODAY()-$Q150)),"")</f>
        <v/>
      </c>
      <c r="S150" s="34">
        <f>IFERROR(IF($A150="","",IF(AND($L150="Yes",OR($P150="Available",$P150="Occupied")),"Yes","No")),"")</f>
        <v/>
      </c>
      <c r="T150" s="37" t="n"/>
      <c r="U150" s="35">
        <f>IFERROR(IF(OR($A150="",$T150=""),"",$T150+Dashboard!$B$7),"")</f>
        <v/>
      </c>
      <c r="V150" s="34">
        <f>IFERROR(IF($A150="","",IF($T150="","Missing Date",IF($U150&lt;TODAY(),"Overdue","Current"))),"")</f>
        <v/>
      </c>
      <c r="W150" s="32" t="n"/>
      <c r="X150" s="38" t="n"/>
      <c r="Y150" s="34">
        <f>IFERROR(IF($A150="",0,IF(COUNTIF($A$5:$A$154,$A150)&gt;1,1,0)),0)</f>
        <v/>
      </c>
    </row>
    <row r="151">
      <c r="A151" s="32" t="n"/>
      <c r="B151" s="32" t="n"/>
      <c r="C151" s="32" t="n"/>
      <c r="D151" s="32" t="n"/>
      <c r="E151" s="32" t="n"/>
      <c r="F151" s="32" t="n"/>
      <c r="G151" s="32" t="n"/>
      <c r="H151" s="32" t="n"/>
      <c r="I151" s="32" t="n"/>
      <c r="J151" s="32" t="n"/>
      <c r="K151" s="32" t="n"/>
      <c r="L151" s="32" t="n"/>
      <c r="M151" s="11" t="n"/>
      <c r="N151" s="33">
        <f>IFERROR(IF($A151="","",IF($M151="",Dashboard!$B$9,$M151)),"")</f>
        <v/>
      </c>
      <c r="O151" s="34">
        <f>IFERROR(IF($A151="","",MAXIFS('Status Log'!$A$5:$A$304,'Status Log'!$D$5:$D$304,$A151)),"")</f>
        <v/>
      </c>
      <c r="P151" s="34">
        <f>IFERROR(IF($A151="","",IF($O151=0,"No Log",VLOOKUP($O151,'Status Log'!$A$5:$F$304,6,FALSE))),"No Log")</f>
        <v/>
      </c>
      <c r="Q151" s="35">
        <f>IFERROR(IF(OR($A151="",$O151=0),"",VLOOKUP($O151,'Status Log'!$A$5:$B$304,2,FALSE)),"")</f>
        <v/>
      </c>
      <c r="R151" s="36">
        <f>IFERROR(IF(OR($A151="",$Q151=""),"",MAX(0,TODAY()-$Q151)),"")</f>
        <v/>
      </c>
      <c r="S151" s="34">
        <f>IFERROR(IF($A151="","",IF(AND($L151="Yes",OR($P151="Available",$P151="Occupied")),"Yes","No")),"")</f>
        <v/>
      </c>
      <c r="T151" s="37" t="n"/>
      <c r="U151" s="35">
        <f>IFERROR(IF(OR($A151="",$T151=""),"",$T151+Dashboard!$B$7),"")</f>
        <v/>
      </c>
      <c r="V151" s="34">
        <f>IFERROR(IF($A151="","",IF($T151="","Missing Date",IF($U151&lt;TODAY(),"Overdue","Current"))),"")</f>
        <v/>
      </c>
      <c r="W151" s="32" t="n"/>
      <c r="X151" s="38" t="n"/>
      <c r="Y151" s="34">
        <f>IFERROR(IF($A151="",0,IF(COUNTIF($A$5:$A$154,$A151)&gt;1,1,0)),0)</f>
        <v/>
      </c>
    </row>
    <row r="152">
      <c r="A152" s="32" t="n"/>
      <c r="B152" s="32" t="n"/>
      <c r="C152" s="32" t="n"/>
      <c r="D152" s="32" t="n"/>
      <c r="E152" s="32" t="n"/>
      <c r="F152" s="32" t="n"/>
      <c r="G152" s="32" t="n"/>
      <c r="H152" s="32" t="n"/>
      <c r="I152" s="32" t="n"/>
      <c r="J152" s="32" t="n"/>
      <c r="K152" s="32" t="n"/>
      <c r="L152" s="32" t="n"/>
      <c r="M152" s="11" t="n"/>
      <c r="N152" s="33">
        <f>IFERROR(IF($A152="","",IF($M152="",Dashboard!$B$9,$M152)),"")</f>
        <v/>
      </c>
      <c r="O152" s="34">
        <f>IFERROR(IF($A152="","",MAXIFS('Status Log'!$A$5:$A$304,'Status Log'!$D$5:$D$304,$A152)),"")</f>
        <v/>
      </c>
      <c r="P152" s="34">
        <f>IFERROR(IF($A152="","",IF($O152=0,"No Log",VLOOKUP($O152,'Status Log'!$A$5:$F$304,6,FALSE))),"No Log")</f>
        <v/>
      </c>
      <c r="Q152" s="35">
        <f>IFERROR(IF(OR($A152="",$O152=0),"",VLOOKUP($O152,'Status Log'!$A$5:$B$304,2,FALSE)),"")</f>
        <v/>
      </c>
      <c r="R152" s="36">
        <f>IFERROR(IF(OR($A152="",$Q152=""),"",MAX(0,TODAY()-$Q152)),"")</f>
        <v/>
      </c>
      <c r="S152" s="34">
        <f>IFERROR(IF($A152="","",IF(AND($L152="Yes",OR($P152="Available",$P152="Occupied")),"Yes","No")),"")</f>
        <v/>
      </c>
      <c r="T152" s="37" t="n"/>
      <c r="U152" s="35">
        <f>IFERROR(IF(OR($A152="",$T152=""),"",$T152+Dashboard!$B$7),"")</f>
        <v/>
      </c>
      <c r="V152" s="34">
        <f>IFERROR(IF($A152="","",IF($T152="","Missing Date",IF($U152&lt;TODAY(),"Overdue","Current"))),"")</f>
        <v/>
      </c>
      <c r="W152" s="32" t="n"/>
      <c r="X152" s="38" t="n"/>
      <c r="Y152" s="34">
        <f>IFERROR(IF($A152="",0,IF(COUNTIF($A$5:$A$154,$A152)&gt;1,1,0)),0)</f>
        <v/>
      </c>
    </row>
    <row r="153">
      <c r="A153" s="32" t="n"/>
      <c r="B153" s="32" t="n"/>
      <c r="C153" s="32" t="n"/>
      <c r="D153" s="32" t="n"/>
      <c r="E153" s="32" t="n"/>
      <c r="F153" s="32" t="n"/>
      <c r="G153" s="32" t="n"/>
      <c r="H153" s="32" t="n"/>
      <c r="I153" s="32" t="n"/>
      <c r="J153" s="32" t="n"/>
      <c r="K153" s="32" t="n"/>
      <c r="L153" s="32" t="n"/>
      <c r="M153" s="11" t="n"/>
      <c r="N153" s="33">
        <f>IFERROR(IF($A153="","",IF($M153="",Dashboard!$B$9,$M153)),"")</f>
        <v/>
      </c>
      <c r="O153" s="34">
        <f>IFERROR(IF($A153="","",MAXIFS('Status Log'!$A$5:$A$304,'Status Log'!$D$5:$D$304,$A153)),"")</f>
        <v/>
      </c>
      <c r="P153" s="34">
        <f>IFERROR(IF($A153="","",IF($O153=0,"No Log",VLOOKUP($O153,'Status Log'!$A$5:$F$304,6,FALSE))),"No Log")</f>
        <v/>
      </c>
      <c r="Q153" s="35">
        <f>IFERROR(IF(OR($A153="",$O153=0),"",VLOOKUP($O153,'Status Log'!$A$5:$B$304,2,FALSE)),"")</f>
        <v/>
      </c>
      <c r="R153" s="36">
        <f>IFERROR(IF(OR($A153="",$Q153=""),"",MAX(0,TODAY()-$Q153)),"")</f>
        <v/>
      </c>
      <c r="S153" s="34">
        <f>IFERROR(IF($A153="","",IF(AND($L153="Yes",OR($P153="Available",$P153="Occupied")),"Yes","No")),"")</f>
        <v/>
      </c>
      <c r="T153" s="37" t="n"/>
      <c r="U153" s="35">
        <f>IFERROR(IF(OR($A153="",$T153=""),"",$T153+Dashboard!$B$7),"")</f>
        <v/>
      </c>
      <c r="V153" s="34">
        <f>IFERROR(IF($A153="","",IF($T153="","Missing Date",IF($U153&lt;TODAY(),"Overdue","Current"))),"")</f>
        <v/>
      </c>
      <c r="W153" s="32" t="n"/>
      <c r="X153" s="38" t="n"/>
      <c r="Y153" s="34">
        <f>IFERROR(IF($A153="",0,IF(COUNTIF($A$5:$A$154,$A153)&gt;1,1,0)),0)</f>
        <v/>
      </c>
    </row>
    <row r="154">
      <c r="A154" s="32" t="n"/>
      <c r="B154" s="32" t="n"/>
      <c r="C154" s="32" t="n"/>
      <c r="D154" s="32" t="n"/>
      <c r="E154" s="32" t="n"/>
      <c r="F154" s="32" t="n"/>
      <c r="G154" s="32" t="n"/>
      <c r="H154" s="32" t="n"/>
      <c r="I154" s="32" t="n"/>
      <c r="J154" s="32" t="n"/>
      <c r="K154" s="32" t="n"/>
      <c r="L154" s="32" t="n"/>
      <c r="M154" s="11" t="n"/>
      <c r="N154" s="33">
        <f>IFERROR(IF($A154="","",IF($M154="",Dashboard!$B$9,$M154)),"")</f>
        <v/>
      </c>
      <c r="O154" s="34">
        <f>IFERROR(IF($A154="","",MAXIFS('Status Log'!$A$5:$A$304,'Status Log'!$D$5:$D$304,$A154)),"")</f>
        <v/>
      </c>
      <c r="P154" s="34">
        <f>IFERROR(IF($A154="","",IF($O154=0,"No Log",VLOOKUP($O154,'Status Log'!$A$5:$F$304,6,FALSE))),"No Log")</f>
        <v/>
      </c>
      <c r="Q154" s="35">
        <f>IFERROR(IF(OR($A154="",$O154=0),"",VLOOKUP($O154,'Status Log'!$A$5:$B$304,2,FALSE)),"")</f>
        <v/>
      </c>
      <c r="R154" s="36">
        <f>IFERROR(IF(OR($A154="",$Q154=""),"",MAX(0,TODAY()-$Q154)),"")</f>
        <v/>
      </c>
      <c r="S154" s="34">
        <f>IFERROR(IF($A154="","",IF(AND($L154="Yes",OR($P154="Available",$P154="Occupied")),"Yes","No")),"")</f>
        <v/>
      </c>
      <c r="T154" s="37" t="n"/>
      <c r="U154" s="35">
        <f>IFERROR(IF(OR($A154="",$T154=""),"",$T154+Dashboard!$B$7),"")</f>
        <v/>
      </c>
      <c r="V154" s="34">
        <f>IFERROR(IF($A154="","",IF($T154="","Missing Date",IF($U154&lt;TODAY(),"Overdue","Current"))),"")</f>
        <v/>
      </c>
      <c r="W154" s="32" t="n"/>
      <c r="X154" s="38" t="n"/>
      <c r="Y154" s="34">
        <f>IFERROR(IF($A154="",0,IF(COUNTIF($A$5:$A$154,$A154)&gt;1,1,0)),0)</f>
        <v/>
      </c>
    </row>
  </sheetData>
  <autoFilter ref="A4:Y154"/>
  <mergeCells count="2">
    <mergeCell ref="A3:H3"/>
    <mergeCell ref="A1:Y1"/>
  </mergeCells>
  <conditionalFormatting sqref="A5:A154">
    <cfRule type="expression" priority="1" dxfId="0">
      <formula>AND(A5&lt;&gt;"",COUNTIF($A$5:$A$154,A5)&gt;1)</formula>
    </cfRule>
  </conditionalFormatting>
  <conditionalFormatting sqref="P5:P154">
    <cfRule type="expression" priority="2" dxfId="2">
      <formula>P5="Available"</formula>
    </cfRule>
    <cfRule type="expression" priority="3" dxfId="3">
      <formula>P5="Occupied"</formula>
    </cfRule>
    <cfRule type="expression" priority="4" dxfId="4">
      <formula>P5="Dirty"</formula>
    </cfRule>
    <cfRule type="expression" priority="5" dxfId="5">
      <formula>P5="Inspection Needed"</formula>
    </cfRule>
    <cfRule type="expression" priority="6" dxfId="6">
      <formula>P5="Held"</formula>
    </cfRule>
    <cfRule type="expression" priority="7" dxfId="0">
      <formula>P5="Out of Order"</formula>
    </cfRule>
    <cfRule type="expression" priority="8" dxfId="7">
      <formula>P5="Retired"</formula>
    </cfRule>
  </conditionalFormatting>
  <conditionalFormatting sqref="R5:R154">
    <cfRule type="expression" priority="9" dxfId="1">
      <formula>AND($P5="Dirty",$R5&gt;Dashboard!$B$6)</formula>
    </cfRule>
  </conditionalFormatting>
  <conditionalFormatting sqref="V5:V154">
    <cfRule type="expression" priority="10" dxfId="0">
      <formula>V5="Overdue"</formula>
    </cfRule>
  </conditionalFormatting>
  <conditionalFormatting sqref="W5:W154">
    <cfRule type="expression" priority="11" dxfId="0">
      <formula>OR(W5="Repair Needed",W5="Replace")</formula>
    </cfRule>
  </conditionalFormatting>
  <dataValidations count="8">
    <dataValidation sqref="B5:B154" showDropDown="0" showInputMessage="0" showErrorMessage="1" allowBlank="0" errorTitle="Invalid entry" error="Enter a value that meets the field requirements." type="list">
      <formula1>'Instructions'!$J$2:$J$4</formula1>
    </dataValidation>
    <dataValidation sqref="C5:C154" showDropDown="0" showInputMessage="0" showErrorMessage="1" allowBlank="0" errorTitle="Invalid entry" error="Enter a value that meets the field requirements." type="whole" operator="between">
      <formula1>1</formula1>
      <formula2>20</formula2>
    </dataValidation>
    <dataValidation sqref="F5:F154" showDropDown="0" showInputMessage="0" showErrorMessage="1" allowBlank="0" errorTitle="Invalid entry" error="Enter a value that meets the field requirements." type="list">
      <formula1>'Instructions'!$K$2:$K$4</formula1>
    </dataValidation>
    <dataValidation sqref="G5:G154" showDropDown="0" showInputMessage="0" showErrorMessage="1" allowBlank="0" errorTitle="Invalid entry" error="Enter a value that meets the field requirements." type="list">
      <formula1>'Instructions'!$L$2:$L$6</formula1>
    </dataValidation>
    <dataValidation sqref="H5:H154" showDropDown="0" showInputMessage="0" showErrorMessage="1" allowBlank="0" errorTitle="Invalid entry" error="Enter a value that meets the field requirements." type="list">
      <formula1>'Instructions'!$M$2:$M$4</formula1>
    </dataValidation>
    <dataValidation sqref="J5:L154" showDropDown="0" showInputMessage="0" showErrorMessage="1" allowBlank="0" errorTitle="Invalid entry" error="Enter a value that meets the field requirements." type="list">
      <formula1>'Instructions'!$N$2:$N$3</formula1>
    </dataValidation>
    <dataValidation sqref="M5:M154" showDropDown="0" showInputMessage="0" showErrorMessage="1" allowBlank="0" errorTitle="Invalid entry" error="Enter a value that meets the field requirements." type="decimal" operator="greaterThanOrEqual">
      <formula1>0</formula1>
    </dataValidation>
    <dataValidation sqref="W5:W154" showDropDown="0" showInputMessage="0" showErrorMessage="1" allowBlank="0" errorTitle="Invalid entry" error="Enter a value that meets the field requirements." type="list">
      <formula1>'Instructions'!$S$2:$S$5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E67E22"/>
    <outlinePr summaryBelow="1" summaryRight="1"/>
    <pageSetUpPr/>
  </sheetPr>
  <dimension ref="A1:P304"/>
  <sheetViews>
    <sheetView zoomScale="70" zoomScaleNormal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2" customWidth="1" min="3" max="3"/>
    <col width="16" customWidth="1" min="4" max="4"/>
    <col width="19" customWidth="1" min="5" max="5"/>
    <col width="19" customWidth="1" min="6" max="6"/>
    <col width="22" customWidth="1" min="7" max="7"/>
    <col width="20" customWidth="1" min="8" max="8"/>
    <col width="16" customWidth="1" min="9" max="9"/>
    <col width="13" customWidth="1" min="10" max="10"/>
    <col width="17" customWidth="1" min="11" max="11"/>
    <col width="15" customWidth="1" min="12" max="12"/>
    <col width="42" customWidth="1" min="13" max="13"/>
    <col width="14" customWidth="1" min="14" max="14"/>
    <col width="14" customWidth="1" min="15" max="15"/>
    <col width="17" customWidth="1" min="16" max="16"/>
  </cols>
  <sheetData>
    <row r="1">
      <c r="A1" s="1" t="inlineStr">
        <is>
          <t>Status Log</t>
        </is>
      </c>
    </row>
    <row r="2">
      <c r="A2" s="30" t="inlineStr">
        <is>
          <t>Duplicate Log IDs</t>
        </is>
      </c>
      <c r="B2" s="31">
        <f>IFERROR(COUNTIF($O$5:$O$304,"Duplicate"),0)</f>
        <v/>
      </c>
      <c r="D2" s="30" t="inlineStr">
        <is>
          <t>Invalid Bed IDs</t>
        </is>
      </c>
      <c r="E2" s="31">
        <f>IFERROR(COUNTIF($N$5:$N$304,"Review"),0)</f>
        <v/>
      </c>
      <c r="G2" s="30" t="inlineStr">
        <is>
          <t>Open Out-of-Order Past Target</t>
        </is>
      </c>
      <c r="H2" s="31">
        <f>IFERROR(COUNTIFS($F$5:$F$304,"Out of Order",$P$5:$P$304,"Past Target"),0)</f>
        <v/>
      </c>
      <c r="J2" s="30" t="inlineStr">
        <is>
          <t>Open Held Past Target</t>
        </is>
      </c>
      <c r="K2" s="31">
        <f>IFERROR(COUNTIFS($F$5:$F$304,"Held",$P$5:$P$304,"Past Target"),0)</f>
        <v/>
      </c>
      <c r="M2" s="30" t="inlineStr">
        <is>
          <t>Future Status Dates</t>
        </is>
      </c>
      <c r="N2" s="31">
        <f>IFERROR(COUNTIFS($B$5:$B$304,"&gt;"&amp;TODAY()),0)</f>
        <v/>
      </c>
    </row>
    <row r="3">
      <c r="A3" s="5" t="inlineStr">
        <is>
          <t>Add a new row for every status change. Do not overwrite calculated check columns.</t>
        </is>
      </c>
    </row>
    <row r="4">
      <c r="A4" s="17" t="inlineStr">
        <is>
          <t>Log ID</t>
        </is>
      </c>
      <c r="B4" s="17" t="inlineStr">
        <is>
          <t>Status Date</t>
        </is>
      </c>
      <c r="C4" s="17" t="inlineStr">
        <is>
          <t>Shift</t>
        </is>
      </c>
      <c r="D4" s="17" t="inlineStr">
        <is>
          <t>Bed ID</t>
        </is>
      </c>
      <c r="E4" s="17" t="inlineStr">
        <is>
          <t>Previous Status</t>
        </is>
      </c>
      <c r="F4" s="17" t="inlineStr">
        <is>
          <t>New Status</t>
        </is>
      </c>
      <c r="G4" s="17" t="inlineStr">
        <is>
          <t>Reason</t>
        </is>
      </c>
      <c r="H4" s="17" t="inlineStr">
        <is>
          <t>Work Order Reference</t>
        </is>
      </c>
      <c r="I4" s="17" t="inlineStr">
        <is>
          <t>Assigned Team</t>
        </is>
      </c>
      <c r="J4" s="17" t="inlineStr">
        <is>
          <t>Staff Initials</t>
        </is>
      </c>
      <c r="K4" s="17" t="inlineStr">
        <is>
          <t>Target Ready Date</t>
        </is>
      </c>
      <c r="L4" s="17" t="inlineStr">
        <is>
          <t>Resolved Date</t>
        </is>
      </c>
      <c r="M4" s="17" t="inlineStr">
        <is>
          <t>Details</t>
        </is>
      </c>
      <c r="N4" s="17" t="inlineStr">
        <is>
          <t>Bed ID Check</t>
        </is>
      </c>
      <c r="O4" s="17" t="inlineStr">
        <is>
          <t>Log ID Check</t>
        </is>
      </c>
      <c r="P4" s="17" t="inlineStr">
        <is>
          <t>Resolution Check</t>
        </is>
      </c>
    </row>
    <row r="5">
      <c r="A5" s="32" t="n">
        <v>1001</v>
      </c>
      <c r="B5" s="37" t="n">
        <v>46156</v>
      </c>
      <c r="C5" s="32" t="inlineStr">
        <is>
          <t>Morning</t>
        </is>
      </c>
      <c r="D5" s="32" t="inlineStr">
        <is>
          <t>RM101-L1</t>
        </is>
      </c>
      <c r="E5" s="32" t="inlineStr">
        <is>
          <t>Dirty</t>
        </is>
      </c>
      <c r="F5" s="32" t="inlineStr">
        <is>
          <t>Available</t>
        </is>
      </c>
      <c r="G5" s="32" t="inlineStr">
        <is>
          <t>Cleaning Completed</t>
        </is>
      </c>
      <c r="H5" s="32" t="inlineStr"/>
      <c r="I5" s="32" t="inlineStr">
        <is>
          <t>Housekeeping</t>
        </is>
      </c>
      <c r="J5" s="32" t="inlineStr">
        <is>
          <t>MT</t>
        </is>
      </c>
      <c r="K5" s="37" t="n">
        <v>46156</v>
      </c>
      <c r="L5" s="37" t="n">
        <v>46156</v>
      </c>
      <c r="M5" s="38" t="inlineStr">
        <is>
          <t>Linen changed and bed released</t>
        </is>
      </c>
      <c r="N5" s="34">
        <f>IFERROR(IF($D5="","",IF(COUNTIF('Bed Inventory'!$A$5:$A$154,$D5)=1,"Valid","Review")),"")</f>
        <v/>
      </c>
      <c r="O5" s="34">
        <f>IFERROR(IF($A5="","",IF(COUNTIF($A$5:$A$304,$A5)=1,"Unique","Duplicate")),"")</f>
        <v/>
      </c>
      <c r="P5" s="34">
        <f>IFERROR(IF($A5="","",IF(AND(OR($F5="Out of Order",$F5="Held"),$L5="",$K5&lt;&gt;"",$K5&lt;TODAY()),"Past Target",IF(AND($L5&lt;&gt;"",$L5&lt;$B5),"Review Dates","OK"))),"")</f>
        <v/>
      </c>
    </row>
    <row r="6">
      <c r="A6" s="32" t="n">
        <v>1002</v>
      </c>
      <c r="B6" s="37" t="n">
        <v>46156</v>
      </c>
      <c r="C6" s="32" t="inlineStr">
        <is>
          <t>Evening</t>
        </is>
      </c>
      <c r="D6" s="32" t="inlineStr">
        <is>
          <t>RM101-U1</t>
        </is>
      </c>
      <c r="E6" s="32" t="inlineStr">
        <is>
          <t>Available</t>
        </is>
      </c>
      <c r="F6" s="32" t="inlineStr">
        <is>
          <t>Occupied</t>
        </is>
      </c>
      <c r="G6" s="32" t="inlineStr">
        <is>
          <t>Guest Check-In</t>
        </is>
      </c>
      <c r="H6" s="32" t="inlineStr"/>
      <c r="I6" s="32" t="inlineStr">
        <is>
          <t>Front Desk</t>
        </is>
      </c>
      <c r="J6" s="32" t="inlineStr">
        <is>
          <t>JL</t>
        </is>
      </c>
      <c r="K6" s="37" t="inlineStr"/>
      <c r="L6" s="37" t="inlineStr"/>
      <c r="M6" s="38" t="inlineStr">
        <is>
          <t>Bed assigned at check-in</t>
        </is>
      </c>
      <c r="N6" s="34">
        <f>IFERROR(IF($D6="","",IF(COUNTIF('Bed Inventory'!$A$5:$A$154,$D6)=1,"Valid","Review")),"")</f>
        <v/>
      </c>
      <c r="O6" s="34">
        <f>IFERROR(IF($A6="","",IF(COUNTIF($A$5:$A$304,$A6)=1,"Unique","Duplicate")),"")</f>
        <v/>
      </c>
      <c r="P6" s="34">
        <f>IFERROR(IF($A6="","",IF(AND(OR($F6="Out of Order",$F6="Held"),$L6="",$K6&lt;&gt;"",$K6&lt;TODAY()),"Past Target",IF(AND($L6&lt;&gt;"",$L6&lt;$B6),"Review Dates","OK"))),"")</f>
        <v/>
      </c>
    </row>
    <row r="7">
      <c r="A7" s="32" t="n">
        <v>1003</v>
      </c>
      <c r="B7" s="37" t="n">
        <v>46157</v>
      </c>
      <c r="C7" s="32" t="inlineStr">
        <is>
          <t>Morning</t>
        </is>
      </c>
      <c r="D7" s="32" t="inlineStr">
        <is>
          <t>RM101-L2</t>
        </is>
      </c>
      <c r="E7" s="32" t="inlineStr">
        <is>
          <t>Occupied</t>
        </is>
      </c>
      <c r="F7" s="32" t="inlineStr">
        <is>
          <t>Dirty</t>
        </is>
      </c>
      <c r="G7" s="32" t="inlineStr">
        <is>
          <t>Guest Check-Out</t>
        </is>
      </c>
      <c r="H7" s="32" t="inlineStr"/>
      <c r="I7" s="32" t="inlineStr">
        <is>
          <t>Front Desk</t>
        </is>
      </c>
      <c r="J7" s="32" t="inlineStr">
        <is>
          <t>AR</t>
        </is>
      </c>
      <c r="K7" s="37" t="n">
        <v>46157</v>
      </c>
      <c r="L7" s="37" t="inlineStr"/>
      <c r="M7" s="38" t="inlineStr">
        <is>
          <t>Added to housekeeping board</t>
        </is>
      </c>
      <c r="N7" s="34">
        <f>IFERROR(IF($D7="","",IF(COUNTIF('Bed Inventory'!$A$5:$A$154,$D7)=1,"Valid","Review")),"")</f>
        <v/>
      </c>
      <c r="O7" s="34">
        <f>IFERROR(IF($A7="","",IF(COUNTIF($A$5:$A$304,$A7)=1,"Unique","Duplicate")),"")</f>
        <v/>
      </c>
      <c r="P7" s="34">
        <f>IFERROR(IF($A7="","",IF(AND(OR($F7="Out of Order",$F7="Held"),$L7="",$K7&lt;&gt;"",$K7&lt;TODAY()),"Past Target",IF(AND($L7&lt;&gt;"",$L7&lt;$B7),"Review Dates","OK"))),"")</f>
        <v/>
      </c>
    </row>
    <row r="8">
      <c r="A8" s="32" t="n">
        <v>1004</v>
      </c>
      <c r="B8" s="37" t="n">
        <v>46157</v>
      </c>
      <c r="C8" s="32" t="inlineStr">
        <is>
          <t>Morning</t>
        </is>
      </c>
      <c r="D8" s="32" t="inlineStr">
        <is>
          <t>RM101-U2</t>
        </is>
      </c>
      <c r="E8" s="32" t="inlineStr">
        <is>
          <t>Dirty</t>
        </is>
      </c>
      <c r="F8" s="32" t="inlineStr">
        <is>
          <t>Available</t>
        </is>
      </c>
      <c r="G8" s="32" t="inlineStr">
        <is>
          <t>Cleaning Completed</t>
        </is>
      </c>
      <c r="H8" s="32" t="inlineStr"/>
      <c r="I8" s="32" t="inlineStr">
        <is>
          <t>Housekeeping</t>
        </is>
      </c>
      <c r="J8" s="32" t="inlineStr">
        <is>
          <t>MT</t>
        </is>
      </c>
      <c r="K8" s="37" t="n">
        <v>46157</v>
      </c>
      <c r="L8" s="37" t="n">
        <v>46157</v>
      </c>
      <c r="M8" s="38" t="inlineStr">
        <is>
          <t>Ready for sale</t>
        </is>
      </c>
      <c r="N8" s="34">
        <f>IFERROR(IF($D8="","",IF(COUNTIF('Bed Inventory'!$A$5:$A$154,$D8)=1,"Valid","Review")),"")</f>
        <v/>
      </c>
      <c r="O8" s="34">
        <f>IFERROR(IF($A8="","",IF(COUNTIF($A$5:$A$304,$A8)=1,"Unique","Duplicate")),"")</f>
        <v/>
      </c>
      <c r="P8" s="34">
        <f>IFERROR(IF($A8="","",IF(AND(OR($F8="Out of Order",$F8="Held"),$L8="",$K8&lt;&gt;"",$K8&lt;TODAY()),"Past Target",IF(AND($L8&lt;&gt;"",$L8&lt;$B8),"Review Dates","OK"))),"")</f>
        <v/>
      </c>
    </row>
    <row r="9">
      <c r="A9" s="32" t="n">
        <v>1005</v>
      </c>
      <c r="B9" s="37" t="n">
        <v>46157</v>
      </c>
      <c r="C9" s="32" t="inlineStr">
        <is>
          <t>Evening</t>
        </is>
      </c>
      <c r="D9" s="32" t="inlineStr">
        <is>
          <t>RM102-L1</t>
        </is>
      </c>
      <c r="E9" s="32" t="inlineStr">
        <is>
          <t>Available</t>
        </is>
      </c>
      <c r="F9" s="32" t="inlineStr">
        <is>
          <t>Held</t>
        </is>
      </c>
      <c r="G9" s="32" t="inlineStr">
        <is>
          <t>Management Hold</t>
        </is>
      </c>
      <c r="H9" s="32" t="inlineStr"/>
      <c r="I9" s="32" t="inlineStr">
        <is>
          <t>Management</t>
        </is>
      </c>
      <c r="J9" s="32" t="inlineStr">
        <is>
          <t>SB</t>
        </is>
      </c>
      <c r="K9" s="37" t="n">
        <v>46158</v>
      </c>
      <c r="L9" s="37" t="inlineStr"/>
      <c r="M9" s="38" t="inlineStr">
        <is>
          <t>Held for room move</t>
        </is>
      </c>
      <c r="N9" s="34">
        <f>IFERROR(IF($D9="","",IF(COUNTIF('Bed Inventory'!$A$5:$A$154,$D9)=1,"Valid","Review")),"")</f>
        <v/>
      </c>
      <c r="O9" s="34">
        <f>IFERROR(IF($A9="","",IF(COUNTIF($A$5:$A$304,$A9)=1,"Unique","Duplicate")),"")</f>
        <v/>
      </c>
      <c r="P9" s="34">
        <f>IFERROR(IF($A9="","",IF(AND(OR($F9="Out of Order",$F9="Held"),$L9="",$K9&lt;&gt;"",$K9&lt;TODAY()),"Past Target",IF(AND($L9&lt;&gt;"",$L9&lt;$B9),"Review Dates","OK"))),"")</f>
        <v/>
      </c>
    </row>
    <row r="10">
      <c r="A10" s="32" t="n">
        <v>1006</v>
      </c>
      <c r="B10" s="37" t="n">
        <v>46158</v>
      </c>
      <c r="C10" s="32" t="inlineStr">
        <is>
          <t>Morning</t>
        </is>
      </c>
      <c r="D10" s="32" t="inlineStr">
        <is>
          <t>RM102-U1</t>
        </is>
      </c>
      <c r="E10" s="32" t="inlineStr">
        <is>
          <t>Available</t>
        </is>
      </c>
      <c r="F10" s="32" t="inlineStr">
        <is>
          <t>Out of Order</t>
        </is>
      </c>
      <c r="G10" s="32" t="inlineStr">
        <is>
          <t>Maintenance Issue</t>
        </is>
      </c>
      <c r="H10" s="32" t="inlineStr">
        <is>
          <t>WO-26014</t>
        </is>
      </c>
      <c r="I10" s="32" t="inlineStr">
        <is>
          <t>Maintenance</t>
        </is>
      </c>
      <c r="J10" s="32" t="inlineStr">
        <is>
          <t>DK</t>
        </is>
      </c>
      <c r="K10" s="37" t="n">
        <v>46160</v>
      </c>
      <c r="L10" s="37" t="inlineStr"/>
      <c r="M10" s="38" t="inlineStr">
        <is>
          <t>Reading light wiring requires repair</t>
        </is>
      </c>
      <c r="N10" s="34">
        <f>IFERROR(IF($D10="","",IF(COUNTIF('Bed Inventory'!$A$5:$A$154,$D10)=1,"Valid","Review")),"")</f>
        <v/>
      </c>
      <c r="O10" s="34">
        <f>IFERROR(IF($A10="","",IF(COUNTIF($A$5:$A$304,$A10)=1,"Unique","Duplicate")),"")</f>
        <v/>
      </c>
      <c r="P10" s="34">
        <f>IFERROR(IF($A10="","",IF(AND(OR($F10="Out of Order",$F10="Held"),$L10="",$K10&lt;&gt;"",$K10&lt;TODAY()),"Past Target",IF(AND($L10&lt;&gt;"",$L10&lt;$B10),"Review Dates","OK"))),"")</f>
        <v/>
      </c>
    </row>
    <row r="11">
      <c r="A11" s="32" t="n">
        <v>1007</v>
      </c>
      <c r="B11" s="37" t="n">
        <v>46158</v>
      </c>
      <c r="C11" s="32" t="inlineStr">
        <is>
          <t>Morning</t>
        </is>
      </c>
      <c r="D11" s="32" t="inlineStr">
        <is>
          <t>RM102-L2</t>
        </is>
      </c>
      <c r="E11" s="32" t="inlineStr">
        <is>
          <t>Dirty</t>
        </is>
      </c>
      <c r="F11" s="32" t="inlineStr">
        <is>
          <t>Inspection Needed</t>
        </is>
      </c>
      <c r="G11" s="32" t="inlineStr">
        <is>
          <t>Inspection Required</t>
        </is>
      </c>
      <c r="H11" s="32" t="inlineStr"/>
      <c r="I11" s="32" t="inlineStr">
        <is>
          <t>Housekeeping</t>
        </is>
      </c>
      <c r="J11" s="32" t="inlineStr">
        <is>
          <t>MT</t>
        </is>
      </c>
      <c r="K11" s="37" t="n">
        <v>46158</v>
      </c>
      <c r="L11" s="37" t="inlineStr"/>
      <c r="M11" s="38" t="inlineStr">
        <is>
          <t>Frame movement noticed during cleaning</t>
        </is>
      </c>
      <c r="N11" s="34">
        <f>IFERROR(IF($D11="","",IF(COUNTIF('Bed Inventory'!$A$5:$A$154,$D11)=1,"Valid","Review")),"")</f>
        <v/>
      </c>
      <c r="O11" s="34">
        <f>IFERROR(IF($A11="","",IF(COUNTIF($A$5:$A$304,$A11)=1,"Unique","Duplicate")),"")</f>
        <v/>
      </c>
      <c r="P11" s="34">
        <f>IFERROR(IF($A11="","",IF(AND(OR($F11="Out of Order",$F11="Held"),$L11="",$K11&lt;&gt;"",$K11&lt;TODAY()),"Past Target",IF(AND($L11&lt;&gt;"",$L11&lt;$B11),"Review Dates","OK"))),"")</f>
        <v/>
      </c>
    </row>
    <row r="12">
      <c r="A12" s="32" t="n">
        <v>1008</v>
      </c>
      <c r="B12" s="37" t="n">
        <v>46158</v>
      </c>
      <c r="C12" s="32" t="inlineStr">
        <is>
          <t>Evening</t>
        </is>
      </c>
      <c r="D12" s="32" t="inlineStr">
        <is>
          <t>RM201-L1</t>
        </is>
      </c>
      <c r="E12" s="32" t="inlineStr">
        <is>
          <t>Available</t>
        </is>
      </c>
      <c r="F12" s="32" t="inlineStr">
        <is>
          <t>Occupied</t>
        </is>
      </c>
      <c r="G12" s="32" t="inlineStr">
        <is>
          <t>Guest Check-In</t>
        </is>
      </c>
      <c r="H12" s="32" t="inlineStr"/>
      <c r="I12" s="32" t="inlineStr">
        <is>
          <t>Front Desk</t>
        </is>
      </c>
      <c r="J12" s="32" t="inlineStr">
        <is>
          <t>JL</t>
        </is>
      </c>
      <c r="K12" s="37" t="inlineStr"/>
      <c r="L12" s="37" t="inlineStr"/>
      <c r="M12" s="38" t="inlineStr">
        <is>
          <t>Bed assigned at check-in</t>
        </is>
      </c>
      <c r="N12" s="34">
        <f>IFERROR(IF($D12="","",IF(COUNTIF('Bed Inventory'!$A$5:$A$154,$D12)=1,"Valid","Review")),"")</f>
        <v/>
      </c>
      <c r="O12" s="34">
        <f>IFERROR(IF($A12="","",IF(COUNTIF($A$5:$A$304,$A12)=1,"Unique","Duplicate")),"")</f>
        <v/>
      </c>
      <c r="P12" s="34">
        <f>IFERROR(IF($A12="","",IF(AND(OR($F12="Out of Order",$F12="Held"),$L12="",$K12&lt;&gt;"",$K12&lt;TODAY()),"Past Target",IF(AND($L12&lt;&gt;"",$L12&lt;$B12),"Review Dates","OK"))),"")</f>
        <v/>
      </c>
    </row>
    <row r="13">
      <c r="A13" s="32" t="n">
        <v>1009</v>
      </c>
      <c r="B13" s="37" t="n">
        <v>46159</v>
      </c>
      <c r="C13" s="32" t="inlineStr">
        <is>
          <t>Morning</t>
        </is>
      </c>
      <c r="D13" s="32" t="inlineStr">
        <is>
          <t>RM201-U1</t>
        </is>
      </c>
      <c r="E13" s="32" t="inlineStr">
        <is>
          <t>Dirty</t>
        </is>
      </c>
      <c r="F13" s="32" t="inlineStr">
        <is>
          <t>Available</t>
        </is>
      </c>
      <c r="G13" s="32" t="inlineStr">
        <is>
          <t>Cleaning Completed</t>
        </is>
      </c>
      <c r="H13" s="32" t="inlineStr"/>
      <c r="I13" s="32" t="inlineStr">
        <is>
          <t>Housekeeping</t>
        </is>
      </c>
      <c r="J13" s="32" t="inlineStr">
        <is>
          <t>RP</t>
        </is>
      </c>
      <c r="K13" s="37" t="n">
        <v>46159</v>
      </c>
      <c r="L13" s="37" t="n">
        <v>46159</v>
      </c>
      <c r="M13" s="38" t="inlineStr">
        <is>
          <t>Bed checked and released</t>
        </is>
      </c>
      <c r="N13" s="34">
        <f>IFERROR(IF($D13="","",IF(COUNTIF('Bed Inventory'!$A$5:$A$154,$D13)=1,"Valid","Review")),"")</f>
        <v/>
      </c>
      <c r="O13" s="34">
        <f>IFERROR(IF($A13="","",IF(COUNTIF($A$5:$A$304,$A13)=1,"Unique","Duplicate")),"")</f>
        <v/>
      </c>
      <c r="P13" s="34">
        <f>IFERROR(IF($A13="","",IF(AND(OR($F13="Out of Order",$F13="Held"),$L13="",$K13&lt;&gt;"",$K13&lt;TODAY()),"Past Target",IF(AND($L13&lt;&gt;"",$L13&lt;$B13),"Review Dates","OK"))),"")</f>
        <v/>
      </c>
    </row>
    <row r="14">
      <c r="A14" s="32" t="n">
        <v>1010</v>
      </c>
      <c r="B14" s="37" t="n">
        <v>46159</v>
      </c>
      <c r="C14" s="32" t="inlineStr">
        <is>
          <t>Morning</t>
        </is>
      </c>
      <c r="D14" s="32" t="inlineStr">
        <is>
          <t>RM202-A</t>
        </is>
      </c>
      <c r="E14" s="32" t="inlineStr">
        <is>
          <t>Occupied</t>
        </is>
      </c>
      <c r="F14" s="32" t="inlineStr">
        <is>
          <t>Dirty</t>
        </is>
      </c>
      <c r="G14" s="32" t="inlineStr">
        <is>
          <t>Guest Check-Out</t>
        </is>
      </c>
      <c r="H14" s="32" t="inlineStr"/>
      <c r="I14" s="32" t="inlineStr">
        <is>
          <t>Front Desk</t>
        </is>
      </c>
      <c r="J14" s="32" t="inlineStr">
        <is>
          <t>AR</t>
        </is>
      </c>
      <c r="K14" s="37" t="n">
        <v>46159</v>
      </c>
      <c r="L14" s="37" t="inlineStr"/>
      <c r="M14" s="38" t="inlineStr">
        <is>
          <t>Private room turnover pending</t>
        </is>
      </c>
      <c r="N14" s="34">
        <f>IFERROR(IF($D14="","",IF(COUNTIF('Bed Inventory'!$A$5:$A$154,$D14)=1,"Valid","Review")),"")</f>
        <v/>
      </c>
      <c r="O14" s="34">
        <f>IFERROR(IF($A14="","",IF(COUNTIF($A$5:$A$304,$A14)=1,"Unique","Duplicate")),"")</f>
        <v/>
      </c>
      <c r="P14" s="34">
        <f>IFERROR(IF($A14="","",IF(AND(OR($F14="Out of Order",$F14="Held"),$L14="",$K14&lt;&gt;"",$K14&lt;TODAY()),"Past Target",IF(AND($L14&lt;&gt;"",$L14&lt;$B14),"Review Dates","OK"))),"")</f>
        <v/>
      </c>
    </row>
    <row r="15">
      <c r="A15" s="32" t="n"/>
      <c r="B15" s="37" t="n"/>
      <c r="C15" s="32" t="n"/>
      <c r="D15" s="32" t="n"/>
      <c r="E15" s="32" t="n"/>
      <c r="F15" s="32" t="n"/>
      <c r="G15" s="32" t="n"/>
      <c r="H15" s="32" t="n"/>
      <c r="I15" s="32" t="n"/>
      <c r="J15" s="32" t="n"/>
      <c r="K15" s="37" t="n"/>
      <c r="L15" s="37" t="n"/>
      <c r="M15" s="38" t="n"/>
      <c r="N15" s="34">
        <f>IFERROR(IF($D15="","",IF(COUNTIF('Bed Inventory'!$A$5:$A$154,$D15)=1,"Valid","Review")),"")</f>
        <v/>
      </c>
      <c r="O15" s="34">
        <f>IFERROR(IF($A15="","",IF(COUNTIF($A$5:$A$304,$A15)=1,"Unique","Duplicate")),"")</f>
        <v/>
      </c>
      <c r="P15" s="34">
        <f>IFERROR(IF($A15="","",IF(AND(OR($F15="Out of Order",$F15="Held"),$L15="",$K15&lt;&gt;"",$K15&lt;TODAY()),"Past Target",IF(AND($L15&lt;&gt;"",$L15&lt;$B15),"Review Dates","OK"))),"")</f>
        <v/>
      </c>
    </row>
    <row r="16">
      <c r="A16" s="32" t="n"/>
      <c r="B16" s="37" t="n"/>
      <c r="C16" s="32" t="n"/>
      <c r="D16" s="32" t="n"/>
      <c r="E16" s="32" t="n"/>
      <c r="F16" s="32" t="n"/>
      <c r="G16" s="32" t="n"/>
      <c r="H16" s="32" t="n"/>
      <c r="I16" s="32" t="n"/>
      <c r="J16" s="32" t="n"/>
      <c r="K16" s="37" t="n"/>
      <c r="L16" s="37" t="n"/>
      <c r="M16" s="38" t="n"/>
      <c r="N16" s="34">
        <f>IFERROR(IF($D16="","",IF(COUNTIF('Bed Inventory'!$A$5:$A$154,$D16)=1,"Valid","Review")),"")</f>
        <v/>
      </c>
      <c r="O16" s="34">
        <f>IFERROR(IF($A16="","",IF(COUNTIF($A$5:$A$304,$A16)=1,"Unique","Duplicate")),"")</f>
        <v/>
      </c>
      <c r="P16" s="34">
        <f>IFERROR(IF($A16="","",IF(AND(OR($F16="Out of Order",$F16="Held"),$L16="",$K16&lt;&gt;"",$K16&lt;TODAY()),"Past Target",IF(AND($L16&lt;&gt;"",$L16&lt;$B16),"Review Dates","OK"))),"")</f>
        <v/>
      </c>
    </row>
    <row r="17">
      <c r="A17" s="32" t="n"/>
      <c r="B17" s="37" t="n"/>
      <c r="C17" s="32" t="n"/>
      <c r="D17" s="32" t="n"/>
      <c r="E17" s="32" t="n"/>
      <c r="F17" s="32" t="n"/>
      <c r="G17" s="32" t="n"/>
      <c r="H17" s="32" t="n"/>
      <c r="I17" s="32" t="n"/>
      <c r="J17" s="32" t="n"/>
      <c r="K17" s="37" t="n"/>
      <c r="L17" s="37" t="n"/>
      <c r="M17" s="38" t="n"/>
      <c r="N17" s="34">
        <f>IFERROR(IF($D17="","",IF(COUNTIF('Bed Inventory'!$A$5:$A$154,$D17)=1,"Valid","Review")),"")</f>
        <v/>
      </c>
      <c r="O17" s="34">
        <f>IFERROR(IF($A17="","",IF(COUNTIF($A$5:$A$304,$A17)=1,"Unique","Duplicate")),"")</f>
        <v/>
      </c>
      <c r="P17" s="34">
        <f>IFERROR(IF($A17="","",IF(AND(OR($F17="Out of Order",$F17="Held"),$L17="",$K17&lt;&gt;"",$K17&lt;TODAY()),"Past Target",IF(AND($L17&lt;&gt;"",$L17&lt;$B17),"Review Dates","OK"))),"")</f>
        <v/>
      </c>
    </row>
    <row r="18">
      <c r="A18" s="32" t="n"/>
      <c r="B18" s="37" t="n"/>
      <c r="C18" s="32" t="n"/>
      <c r="D18" s="32" t="n"/>
      <c r="E18" s="32" t="n"/>
      <c r="F18" s="32" t="n"/>
      <c r="G18" s="32" t="n"/>
      <c r="H18" s="32" t="n"/>
      <c r="I18" s="32" t="n"/>
      <c r="J18" s="32" t="n"/>
      <c r="K18" s="37" t="n"/>
      <c r="L18" s="37" t="n"/>
      <c r="M18" s="38" t="n"/>
      <c r="N18" s="34">
        <f>IFERROR(IF($D18="","",IF(COUNTIF('Bed Inventory'!$A$5:$A$154,$D18)=1,"Valid","Review")),"")</f>
        <v/>
      </c>
      <c r="O18" s="34">
        <f>IFERROR(IF($A18="","",IF(COUNTIF($A$5:$A$304,$A18)=1,"Unique","Duplicate")),"")</f>
        <v/>
      </c>
      <c r="P18" s="34">
        <f>IFERROR(IF($A18="","",IF(AND(OR($F18="Out of Order",$F18="Held"),$L18="",$K18&lt;&gt;"",$K18&lt;TODAY()),"Past Target",IF(AND($L18&lt;&gt;"",$L18&lt;$B18),"Review Dates","OK"))),"")</f>
        <v/>
      </c>
    </row>
    <row r="19">
      <c r="A19" s="32" t="n"/>
      <c r="B19" s="37" t="n"/>
      <c r="C19" s="32" t="n"/>
      <c r="D19" s="32" t="n"/>
      <c r="E19" s="32" t="n"/>
      <c r="F19" s="32" t="n"/>
      <c r="G19" s="32" t="n"/>
      <c r="H19" s="32" t="n"/>
      <c r="I19" s="32" t="n"/>
      <c r="J19" s="32" t="n"/>
      <c r="K19" s="37" t="n"/>
      <c r="L19" s="37" t="n"/>
      <c r="M19" s="38" t="n"/>
      <c r="N19" s="34">
        <f>IFERROR(IF($D19="","",IF(COUNTIF('Bed Inventory'!$A$5:$A$154,$D19)=1,"Valid","Review")),"")</f>
        <v/>
      </c>
      <c r="O19" s="34">
        <f>IFERROR(IF($A19="","",IF(COUNTIF($A$5:$A$304,$A19)=1,"Unique","Duplicate")),"")</f>
        <v/>
      </c>
      <c r="P19" s="34">
        <f>IFERROR(IF($A19="","",IF(AND(OR($F19="Out of Order",$F19="Held"),$L19="",$K19&lt;&gt;"",$K19&lt;TODAY()),"Past Target",IF(AND($L19&lt;&gt;"",$L19&lt;$B19),"Review Dates","OK"))),"")</f>
        <v/>
      </c>
    </row>
    <row r="20">
      <c r="A20" s="32" t="n"/>
      <c r="B20" s="37" t="n"/>
      <c r="C20" s="32" t="n"/>
      <c r="D20" s="32" t="n"/>
      <c r="E20" s="32" t="n"/>
      <c r="F20" s="32" t="n"/>
      <c r="G20" s="32" t="n"/>
      <c r="H20" s="32" t="n"/>
      <c r="I20" s="32" t="n"/>
      <c r="J20" s="32" t="n"/>
      <c r="K20" s="37" t="n"/>
      <c r="L20" s="37" t="n"/>
      <c r="M20" s="38" t="n"/>
      <c r="N20" s="34">
        <f>IFERROR(IF($D20="","",IF(COUNTIF('Bed Inventory'!$A$5:$A$154,$D20)=1,"Valid","Review")),"")</f>
        <v/>
      </c>
      <c r="O20" s="34">
        <f>IFERROR(IF($A20="","",IF(COUNTIF($A$5:$A$304,$A20)=1,"Unique","Duplicate")),"")</f>
        <v/>
      </c>
      <c r="P20" s="34">
        <f>IFERROR(IF($A20="","",IF(AND(OR($F20="Out of Order",$F20="Held"),$L20="",$K20&lt;&gt;"",$K20&lt;TODAY()),"Past Target",IF(AND($L20&lt;&gt;"",$L20&lt;$B20),"Review Dates","OK"))),"")</f>
        <v/>
      </c>
    </row>
    <row r="21">
      <c r="A21" s="32" t="n"/>
      <c r="B21" s="37" t="n"/>
      <c r="C21" s="32" t="n"/>
      <c r="D21" s="32" t="n"/>
      <c r="E21" s="32" t="n"/>
      <c r="F21" s="32" t="n"/>
      <c r="G21" s="32" t="n"/>
      <c r="H21" s="32" t="n"/>
      <c r="I21" s="32" t="n"/>
      <c r="J21" s="32" t="n"/>
      <c r="K21" s="37" t="n"/>
      <c r="L21" s="37" t="n"/>
      <c r="M21" s="38" t="n"/>
      <c r="N21" s="34">
        <f>IFERROR(IF($D21="","",IF(COUNTIF('Bed Inventory'!$A$5:$A$154,$D21)=1,"Valid","Review")),"")</f>
        <v/>
      </c>
      <c r="O21" s="34">
        <f>IFERROR(IF($A21="","",IF(COUNTIF($A$5:$A$304,$A21)=1,"Unique","Duplicate")),"")</f>
        <v/>
      </c>
      <c r="P21" s="34">
        <f>IFERROR(IF($A21="","",IF(AND(OR($F21="Out of Order",$F21="Held"),$L21="",$K21&lt;&gt;"",$K21&lt;TODAY()),"Past Target",IF(AND($L21&lt;&gt;"",$L21&lt;$B21),"Review Dates","OK"))),"")</f>
        <v/>
      </c>
    </row>
    <row r="22">
      <c r="A22" s="32" t="n"/>
      <c r="B22" s="37" t="n"/>
      <c r="C22" s="32" t="n"/>
      <c r="D22" s="32" t="n"/>
      <c r="E22" s="32" t="n"/>
      <c r="F22" s="32" t="n"/>
      <c r="G22" s="32" t="n"/>
      <c r="H22" s="32" t="n"/>
      <c r="I22" s="32" t="n"/>
      <c r="J22" s="32" t="n"/>
      <c r="K22" s="37" t="n"/>
      <c r="L22" s="37" t="n"/>
      <c r="M22" s="38" t="n"/>
      <c r="N22" s="34">
        <f>IFERROR(IF($D22="","",IF(COUNTIF('Bed Inventory'!$A$5:$A$154,$D22)=1,"Valid","Review")),"")</f>
        <v/>
      </c>
      <c r="O22" s="34">
        <f>IFERROR(IF($A22="","",IF(COUNTIF($A$5:$A$304,$A22)=1,"Unique","Duplicate")),"")</f>
        <v/>
      </c>
      <c r="P22" s="34">
        <f>IFERROR(IF($A22="","",IF(AND(OR($F22="Out of Order",$F22="Held"),$L22="",$K22&lt;&gt;"",$K22&lt;TODAY()),"Past Target",IF(AND($L22&lt;&gt;"",$L22&lt;$B22),"Review Dates","OK"))),"")</f>
        <v/>
      </c>
    </row>
    <row r="23">
      <c r="A23" s="32" t="n"/>
      <c r="B23" s="37" t="n"/>
      <c r="C23" s="32" t="n"/>
      <c r="D23" s="32" t="n"/>
      <c r="E23" s="32" t="n"/>
      <c r="F23" s="32" t="n"/>
      <c r="G23" s="32" t="n"/>
      <c r="H23" s="32" t="n"/>
      <c r="I23" s="32" t="n"/>
      <c r="J23" s="32" t="n"/>
      <c r="K23" s="37" t="n"/>
      <c r="L23" s="37" t="n"/>
      <c r="M23" s="38" t="n"/>
      <c r="N23" s="34">
        <f>IFERROR(IF($D23="","",IF(COUNTIF('Bed Inventory'!$A$5:$A$154,$D23)=1,"Valid","Review")),"")</f>
        <v/>
      </c>
      <c r="O23" s="34">
        <f>IFERROR(IF($A23="","",IF(COUNTIF($A$5:$A$304,$A23)=1,"Unique","Duplicate")),"")</f>
        <v/>
      </c>
      <c r="P23" s="34">
        <f>IFERROR(IF($A23="","",IF(AND(OR($F23="Out of Order",$F23="Held"),$L23="",$K23&lt;&gt;"",$K23&lt;TODAY()),"Past Target",IF(AND($L23&lt;&gt;"",$L23&lt;$B23),"Review Dates","OK"))),"")</f>
        <v/>
      </c>
    </row>
    <row r="24">
      <c r="A24" s="32" t="n"/>
      <c r="B24" s="37" t="n"/>
      <c r="C24" s="32" t="n"/>
      <c r="D24" s="32" t="n"/>
      <c r="E24" s="32" t="n"/>
      <c r="F24" s="32" t="n"/>
      <c r="G24" s="32" t="n"/>
      <c r="H24" s="32" t="n"/>
      <c r="I24" s="32" t="n"/>
      <c r="J24" s="32" t="n"/>
      <c r="K24" s="37" t="n"/>
      <c r="L24" s="37" t="n"/>
      <c r="M24" s="38" t="n"/>
      <c r="N24" s="34">
        <f>IFERROR(IF($D24="","",IF(COUNTIF('Bed Inventory'!$A$5:$A$154,$D24)=1,"Valid","Review")),"")</f>
        <v/>
      </c>
      <c r="O24" s="34">
        <f>IFERROR(IF($A24="","",IF(COUNTIF($A$5:$A$304,$A24)=1,"Unique","Duplicate")),"")</f>
        <v/>
      </c>
      <c r="P24" s="34">
        <f>IFERROR(IF($A24="","",IF(AND(OR($F24="Out of Order",$F24="Held"),$L24="",$K24&lt;&gt;"",$K24&lt;TODAY()),"Past Target",IF(AND($L24&lt;&gt;"",$L24&lt;$B24),"Review Dates","OK"))),"")</f>
        <v/>
      </c>
    </row>
    <row r="25">
      <c r="A25" s="32" t="n"/>
      <c r="B25" s="37" t="n"/>
      <c r="C25" s="32" t="n"/>
      <c r="D25" s="32" t="n"/>
      <c r="E25" s="32" t="n"/>
      <c r="F25" s="32" t="n"/>
      <c r="G25" s="32" t="n"/>
      <c r="H25" s="32" t="n"/>
      <c r="I25" s="32" t="n"/>
      <c r="J25" s="32" t="n"/>
      <c r="K25" s="37" t="n"/>
      <c r="L25" s="37" t="n"/>
      <c r="M25" s="38" t="n"/>
      <c r="N25" s="34">
        <f>IFERROR(IF($D25="","",IF(COUNTIF('Bed Inventory'!$A$5:$A$154,$D25)=1,"Valid","Review")),"")</f>
        <v/>
      </c>
      <c r="O25" s="34">
        <f>IFERROR(IF($A25="","",IF(COUNTIF($A$5:$A$304,$A25)=1,"Unique","Duplicate")),"")</f>
        <v/>
      </c>
      <c r="P25" s="34">
        <f>IFERROR(IF($A25="","",IF(AND(OR($F25="Out of Order",$F25="Held"),$L25="",$K25&lt;&gt;"",$K25&lt;TODAY()),"Past Target",IF(AND($L25&lt;&gt;"",$L25&lt;$B25),"Review Dates","OK"))),"")</f>
        <v/>
      </c>
    </row>
    <row r="26">
      <c r="A26" s="32" t="n"/>
      <c r="B26" s="37" t="n"/>
      <c r="C26" s="32" t="n"/>
      <c r="D26" s="32" t="n"/>
      <c r="E26" s="32" t="n"/>
      <c r="F26" s="32" t="n"/>
      <c r="G26" s="32" t="n"/>
      <c r="H26" s="32" t="n"/>
      <c r="I26" s="32" t="n"/>
      <c r="J26" s="32" t="n"/>
      <c r="K26" s="37" t="n"/>
      <c r="L26" s="37" t="n"/>
      <c r="M26" s="38" t="n"/>
      <c r="N26" s="34">
        <f>IFERROR(IF($D26="","",IF(COUNTIF('Bed Inventory'!$A$5:$A$154,$D26)=1,"Valid","Review")),"")</f>
        <v/>
      </c>
      <c r="O26" s="34">
        <f>IFERROR(IF($A26="","",IF(COUNTIF($A$5:$A$304,$A26)=1,"Unique","Duplicate")),"")</f>
        <v/>
      </c>
      <c r="P26" s="34">
        <f>IFERROR(IF($A26="","",IF(AND(OR($F26="Out of Order",$F26="Held"),$L26="",$K26&lt;&gt;"",$K26&lt;TODAY()),"Past Target",IF(AND($L26&lt;&gt;"",$L26&lt;$B26),"Review Dates","OK"))),"")</f>
        <v/>
      </c>
    </row>
    <row r="27">
      <c r="A27" s="32" t="n"/>
      <c r="B27" s="37" t="n"/>
      <c r="C27" s="32" t="n"/>
      <c r="D27" s="32" t="n"/>
      <c r="E27" s="32" t="n"/>
      <c r="F27" s="32" t="n"/>
      <c r="G27" s="32" t="n"/>
      <c r="H27" s="32" t="n"/>
      <c r="I27" s="32" t="n"/>
      <c r="J27" s="32" t="n"/>
      <c r="K27" s="37" t="n"/>
      <c r="L27" s="37" t="n"/>
      <c r="M27" s="38" t="n"/>
      <c r="N27" s="34">
        <f>IFERROR(IF($D27="","",IF(COUNTIF('Bed Inventory'!$A$5:$A$154,$D27)=1,"Valid","Review")),"")</f>
        <v/>
      </c>
      <c r="O27" s="34">
        <f>IFERROR(IF($A27="","",IF(COUNTIF($A$5:$A$304,$A27)=1,"Unique","Duplicate")),"")</f>
        <v/>
      </c>
      <c r="P27" s="34">
        <f>IFERROR(IF($A27="","",IF(AND(OR($F27="Out of Order",$F27="Held"),$L27="",$K27&lt;&gt;"",$K27&lt;TODAY()),"Past Target",IF(AND($L27&lt;&gt;"",$L27&lt;$B27),"Review Dates","OK"))),"")</f>
        <v/>
      </c>
    </row>
    <row r="28">
      <c r="A28" s="32" t="n"/>
      <c r="B28" s="37" t="n"/>
      <c r="C28" s="32" t="n"/>
      <c r="D28" s="32" t="n"/>
      <c r="E28" s="32" t="n"/>
      <c r="F28" s="32" t="n"/>
      <c r="G28" s="32" t="n"/>
      <c r="H28" s="32" t="n"/>
      <c r="I28" s="32" t="n"/>
      <c r="J28" s="32" t="n"/>
      <c r="K28" s="37" t="n"/>
      <c r="L28" s="37" t="n"/>
      <c r="M28" s="38" t="n"/>
      <c r="N28" s="34">
        <f>IFERROR(IF($D28="","",IF(COUNTIF('Bed Inventory'!$A$5:$A$154,$D28)=1,"Valid","Review")),"")</f>
        <v/>
      </c>
      <c r="O28" s="34">
        <f>IFERROR(IF($A28="","",IF(COUNTIF($A$5:$A$304,$A28)=1,"Unique","Duplicate")),"")</f>
        <v/>
      </c>
      <c r="P28" s="34">
        <f>IFERROR(IF($A28="","",IF(AND(OR($F28="Out of Order",$F28="Held"),$L28="",$K28&lt;&gt;"",$K28&lt;TODAY()),"Past Target",IF(AND($L28&lt;&gt;"",$L28&lt;$B28),"Review Dates","OK"))),"")</f>
        <v/>
      </c>
    </row>
    <row r="29">
      <c r="A29" s="32" t="n"/>
      <c r="B29" s="37" t="n"/>
      <c r="C29" s="32" t="n"/>
      <c r="D29" s="32" t="n"/>
      <c r="E29" s="32" t="n"/>
      <c r="F29" s="32" t="n"/>
      <c r="G29" s="32" t="n"/>
      <c r="H29" s="32" t="n"/>
      <c r="I29" s="32" t="n"/>
      <c r="J29" s="32" t="n"/>
      <c r="K29" s="37" t="n"/>
      <c r="L29" s="37" t="n"/>
      <c r="M29" s="38" t="n"/>
      <c r="N29" s="34">
        <f>IFERROR(IF($D29="","",IF(COUNTIF('Bed Inventory'!$A$5:$A$154,$D29)=1,"Valid","Review")),"")</f>
        <v/>
      </c>
      <c r="O29" s="34">
        <f>IFERROR(IF($A29="","",IF(COUNTIF($A$5:$A$304,$A29)=1,"Unique","Duplicate")),"")</f>
        <v/>
      </c>
      <c r="P29" s="34">
        <f>IFERROR(IF($A29="","",IF(AND(OR($F29="Out of Order",$F29="Held"),$L29="",$K29&lt;&gt;"",$K29&lt;TODAY()),"Past Target",IF(AND($L29&lt;&gt;"",$L29&lt;$B29),"Review Dates","OK"))),"")</f>
        <v/>
      </c>
    </row>
    <row r="30">
      <c r="A30" s="32" t="n"/>
      <c r="B30" s="37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7" t="n"/>
      <c r="L30" s="37" t="n"/>
      <c r="M30" s="38" t="n"/>
      <c r="N30" s="34">
        <f>IFERROR(IF($D30="","",IF(COUNTIF('Bed Inventory'!$A$5:$A$154,$D30)=1,"Valid","Review")),"")</f>
        <v/>
      </c>
      <c r="O30" s="34">
        <f>IFERROR(IF($A30="","",IF(COUNTIF($A$5:$A$304,$A30)=1,"Unique","Duplicate")),"")</f>
        <v/>
      </c>
      <c r="P30" s="34">
        <f>IFERROR(IF($A30="","",IF(AND(OR($F30="Out of Order",$F30="Held"),$L30="",$K30&lt;&gt;"",$K30&lt;TODAY()),"Past Target",IF(AND($L30&lt;&gt;"",$L30&lt;$B30),"Review Dates","OK"))),"")</f>
        <v/>
      </c>
    </row>
    <row r="31">
      <c r="A31" s="32" t="n"/>
      <c r="B31" s="37" t="n"/>
      <c r="C31" s="32" t="n"/>
      <c r="D31" s="32" t="n"/>
      <c r="E31" s="32" t="n"/>
      <c r="F31" s="32" t="n"/>
      <c r="G31" s="32" t="n"/>
      <c r="H31" s="32" t="n"/>
      <c r="I31" s="32" t="n"/>
      <c r="J31" s="32" t="n"/>
      <c r="K31" s="37" t="n"/>
      <c r="L31" s="37" t="n"/>
      <c r="M31" s="38" t="n"/>
      <c r="N31" s="34">
        <f>IFERROR(IF($D31="","",IF(COUNTIF('Bed Inventory'!$A$5:$A$154,$D31)=1,"Valid","Review")),"")</f>
        <v/>
      </c>
      <c r="O31" s="34">
        <f>IFERROR(IF($A31="","",IF(COUNTIF($A$5:$A$304,$A31)=1,"Unique","Duplicate")),"")</f>
        <v/>
      </c>
      <c r="P31" s="34">
        <f>IFERROR(IF($A31="","",IF(AND(OR($F31="Out of Order",$F31="Held"),$L31="",$K31&lt;&gt;"",$K31&lt;TODAY()),"Past Target",IF(AND($L31&lt;&gt;"",$L31&lt;$B31),"Review Dates","OK"))),"")</f>
        <v/>
      </c>
    </row>
    <row r="32">
      <c r="A32" s="32" t="n"/>
      <c r="B32" s="37" t="n"/>
      <c r="C32" s="32" t="n"/>
      <c r="D32" s="32" t="n"/>
      <c r="E32" s="32" t="n"/>
      <c r="F32" s="32" t="n"/>
      <c r="G32" s="32" t="n"/>
      <c r="H32" s="32" t="n"/>
      <c r="I32" s="32" t="n"/>
      <c r="J32" s="32" t="n"/>
      <c r="K32" s="37" t="n"/>
      <c r="L32" s="37" t="n"/>
      <c r="M32" s="38" t="n"/>
      <c r="N32" s="34">
        <f>IFERROR(IF($D32="","",IF(COUNTIF('Bed Inventory'!$A$5:$A$154,$D32)=1,"Valid","Review")),"")</f>
        <v/>
      </c>
      <c r="O32" s="34">
        <f>IFERROR(IF($A32="","",IF(COUNTIF($A$5:$A$304,$A32)=1,"Unique","Duplicate")),"")</f>
        <v/>
      </c>
      <c r="P32" s="34">
        <f>IFERROR(IF($A32="","",IF(AND(OR($F32="Out of Order",$F32="Held"),$L32="",$K32&lt;&gt;"",$K32&lt;TODAY()),"Past Target",IF(AND($L32&lt;&gt;"",$L32&lt;$B32),"Review Dates","OK"))),"")</f>
        <v/>
      </c>
    </row>
    <row r="33">
      <c r="A33" s="32" t="n"/>
      <c r="B33" s="37" t="n"/>
      <c r="C33" s="32" t="n"/>
      <c r="D33" s="32" t="n"/>
      <c r="E33" s="32" t="n"/>
      <c r="F33" s="32" t="n"/>
      <c r="G33" s="32" t="n"/>
      <c r="H33" s="32" t="n"/>
      <c r="I33" s="32" t="n"/>
      <c r="J33" s="32" t="n"/>
      <c r="K33" s="37" t="n"/>
      <c r="L33" s="37" t="n"/>
      <c r="M33" s="38" t="n"/>
      <c r="N33" s="34">
        <f>IFERROR(IF($D33="","",IF(COUNTIF('Bed Inventory'!$A$5:$A$154,$D33)=1,"Valid","Review")),"")</f>
        <v/>
      </c>
      <c r="O33" s="34">
        <f>IFERROR(IF($A33="","",IF(COUNTIF($A$5:$A$304,$A33)=1,"Unique","Duplicate")),"")</f>
        <v/>
      </c>
      <c r="P33" s="34">
        <f>IFERROR(IF($A33="","",IF(AND(OR($F33="Out of Order",$F33="Held"),$L33="",$K33&lt;&gt;"",$K33&lt;TODAY()),"Past Target",IF(AND($L33&lt;&gt;"",$L33&lt;$B33),"Review Dates","OK"))),"")</f>
        <v/>
      </c>
    </row>
    <row r="34">
      <c r="A34" s="32" t="n"/>
      <c r="B34" s="37" t="n"/>
      <c r="C34" s="32" t="n"/>
      <c r="D34" s="32" t="n"/>
      <c r="E34" s="32" t="n"/>
      <c r="F34" s="32" t="n"/>
      <c r="G34" s="32" t="n"/>
      <c r="H34" s="32" t="n"/>
      <c r="I34" s="32" t="n"/>
      <c r="J34" s="32" t="n"/>
      <c r="K34" s="37" t="n"/>
      <c r="L34" s="37" t="n"/>
      <c r="M34" s="38" t="n"/>
      <c r="N34" s="34">
        <f>IFERROR(IF($D34="","",IF(COUNTIF('Bed Inventory'!$A$5:$A$154,$D34)=1,"Valid","Review")),"")</f>
        <v/>
      </c>
      <c r="O34" s="34">
        <f>IFERROR(IF($A34="","",IF(COUNTIF($A$5:$A$304,$A34)=1,"Unique","Duplicate")),"")</f>
        <v/>
      </c>
      <c r="P34" s="34">
        <f>IFERROR(IF($A34="","",IF(AND(OR($F34="Out of Order",$F34="Held"),$L34="",$K34&lt;&gt;"",$K34&lt;TODAY()),"Past Target",IF(AND($L34&lt;&gt;"",$L34&lt;$B34),"Review Dates","OK"))),"")</f>
        <v/>
      </c>
    </row>
    <row r="35">
      <c r="A35" s="32" t="n"/>
      <c r="B35" s="37" t="n"/>
      <c r="C35" s="32" t="n"/>
      <c r="D35" s="32" t="n"/>
      <c r="E35" s="32" t="n"/>
      <c r="F35" s="32" t="n"/>
      <c r="G35" s="32" t="n"/>
      <c r="H35" s="32" t="n"/>
      <c r="I35" s="32" t="n"/>
      <c r="J35" s="32" t="n"/>
      <c r="K35" s="37" t="n"/>
      <c r="L35" s="37" t="n"/>
      <c r="M35" s="38" t="n"/>
      <c r="N35" s="34">
        <f>IFERROR(IF($D35="","",IF(COUNTIF('Bed Inventory'!$A$5:$A$154,$D35)=1,"Valid","Review")),"")</f>
        <v/>
      </c>
      <c r="O35" s="34">
        <f>IFERROR(IF($A35="","",IF(COUNTIF($A$5:$A$304,$A35)=1,"Unique","Duplicate")),"")</f>
        <v/>
      </c>
      <c r="P35" s="34">
        <f>IFERROR(IF($A35="","",IF(AND(OR($F35="Out of Order",$F35="Held"),$L35="",$K35&lt;&gt;"",$K35&lt;TODAY()),"Past Target",IF(AND($L35&lt;&gt;"",$L35&lt;$B35),"Review Dates","OK"))),"")</f>
        <v/>
      </c>
    </row>
    <row r="36">
      <c r="A36" s="32" t="n"/>
      <c r="B36" s="37" t="n"/>
      <c r="C36" s="32" t="n"/>
      <c r="D36" s="32" t="n"/>
      <c r="E36" s="32" t="n"/>
      <c r="F36" s="32" t="n"/>
      <c r="G36" s="32" t="n"/>
      <c r="H36" s="32" t="n"/>
      <c r="I36" s="32" t="n"/>
      <c r="J36" s="32" t="n"/>
      <c r="K36" s="37" t="n"/>
      <c r="L36" s="37" t="n"/>
      <c r="M36" s="38" t="n"/>
      <c r="N36" s="34">
        <f>IFERROR(IF($D36="","",IF(COUNTIF('Bed Inventory'!$A$5:$A$154,$D36)=1,"Valid","Review")),"")</f>
        <v/>
      </c>
      <c r="O36" s="34">
        <f>IFERROR(IF($A36="","",IF(COUNTIF($A$5:$A$304,$A36)=1,"Unique","Duplicate")),"")</f>
        <v/>
      </c>
      <c r="P36" s="34">
        <f>IFERROR(IF($A36="","",IF(AND(OR($F36="Out of Order",$F36="Held"),$L36="",$K36&lt;&gt;"",$K36&lt;TODAY()),"Past Target",IF(AND($L36&lt;&gt;"",$L36&lt;$B36),"Review Dates","OK"))),"")</f>
        <v/>
      </c>
    </row>
    <row r="37">
      <c r="A37" s="32" t="n"/>
      <c r="B37" s="37" t="n"/>
      <c r="C37" s="32" t="n"/>
      <c r="D37" s="32" t="n"/>
      <c r="E37" s="32" t="n"/>
      <c r="F37" s="32" t="n"/>
      <c r="G37" s="32" t="n"/>
      <c r="H37" s="32" t="n"/>
      <c r="I37" s="32" t="n"/>
      <c r="J37" s="32" t="n"/>
      <c r="K37" s="37" t="n"/>
      <c r="L37" s="37" t="n"/>
      <c r="M37" s="38" t="n"/>
      <c r="N37" s="34">
        <f>IFERROR(IF($D37="","",IF(COUNTIF('Bed Inventory'!$A$5:$A$154,$D37)=1,"Valid","Review")),"")</f>
        <v/>
      </c>
      <c r="O37" s="34">
        <f>IFERROR(IF($A37="","",IF(COUNTIF($A$5:$A$304,$A37)=1,"Unique","Duplicate")),"")</f>
        <v/>
      </c>
      <c r="P37" s="34">
        <f>IFERROR(IF($A37="","",IF(AND(OR($F37="Out of Order",$F37="Held"),$L37="",$K37&lt;&gt;"",$K37&lt;TODAY()),"Past Target",IF(AND($L37&lt;&gt;"",$L37&lt;$B37),"Review Dates","OK"))),"")</f>
        <v/>
      </c>
    </row>
    <row r="38">
      <c r="A38" s="32" t="n"/>
      <c r="B38" s="37" t="n"/>
      <c r="C38" s="32" t="n"/>
      <c r="D38" s="32" t="n"/>
      <c r="E38" s="32" t="n"/>
      <c r="F38" s="32" t="n"/>
      <c r="G38" s="32" t="n"/>
      <c r="H38" s="32" t="n"/>
      <c r="I38" s="32" t="n"/>
      <c r="J38" s="32" t="n"/>
      <c r="K38" s="37" t="n"/>
      <c r="L38" s="37" t="n"/>
      <c r="M38" s="38" t="n"/>
      <c r="N38" s="34">
        <f>IFERROR(IF($D38="","",IF(COUNTIF('Bed Inventory'!$A$5:$A$154,$D38)=1,"Valid","Review")),"")</f>
        <v/>
      </c>
      <c r="O38" s="34">
        <f>IFERROR(IF($A38="","",IF(COUNTIF($A$5:$A$304,$A38)=1,"Unique","Duplicate")),"")</f>
        <v/>
      </c>
      <c r="P38" s="34">
        <f>IFERROR(IF($A38="","",IF(AND(OR($F38="Out of Order",$F38="Held"),$L38="",$K38&lt;&gt;"",$K38&lt;TODAY()),"Past Target",IF(AND($L38&lt;&gt;"",$L38&lt;$B38),"Review Dates","OK"))),"")</f>
        <v/>
      </c>
    </row>
    <row r="39">
      <c r="A39" s="32" t="n"/>
      <c r="B39" s="37" t="n"/>
      <c r="C39" s="32" t="n"/>
      <c r="D39" s="32" t="n"/>
      <c r="E39" s="32" t="n"/>
      <c r="F39" s="32" t="n"/>
      <c r="G39" s="32" t="n"/>
      <c r="H39" s="32" t="n"/>
      <c r="I39" s="32" t="n"/>
      <c r="J39" s="32" t="n"/>
      <c r="K39" s="37" t="n"/>
      <c r="L39" s="37" t="n"/>
      <c r="M39" s="38" t="n"/>
      <c r="N39" s="34">
        <f>IFERROR(IF($D39="","",IF(COUNTIF('Bed Inventory'!$A$5:$A$154,$D39)=1,"Valid","Review")),"")</f>
        <v/>
      </c>
      <c r="O39" s="34">
        <f>IFERROR(IF($A39="","",IF(COUNTIF($A$5:$A$304,$A39)=1,"Unique","Duplicate")),"")</f>
        <v/>
      </c>
      <c r="P39" s="34">
        <f>IFERROR(IF($A39="","",IF(AND(OR($F39="Out of Order",$F39="Held"),$L39="",$K39&lt;&gt;"",$K39&lt;TODAY()),"Past Target",IF(AND($L39&lt;&gt;"",$L39&lt;$B39),"Review Dates","OK"))),"")</f>
        <v/>
      </c>
    </row>
    <row r="40">
      <c r="A40" s="32" t="n"/>
      <c r="B40" s="37" t="n"/>
      <c r="C40" s="32" t="n"/>
      <c r="D40" s="32" t="n"/>
      <c r="E40" s="32" t="n"/>
      <c r="F40" s="32" t="n"/>
      <c r="G40" s="32" t="n"/>
      <c r="H40" s="32" t="n"/>
      <c r="I40" s="32" t="n"/>
      <c r="J40" s="32" t="n"/>
      <c r="K40" s="37" t="n"/>
      <c r="L40" s="37" t="n"/>
      <c r="M40" s="38" t="n"/>
      <c r="N40" s="34">
        <f>IFERROR(IF($D40="","",IF(COUNTIF('Bed Inventory'!$A$5:$A$154,$D40)=1,"Valid","Review")),"")</f>
        <v/>
      </c>
      <c r="O40" s="34">
        <f>IFERROR(IF($A40="","",IF(COUNTIF($A$5:$A$304,$A40)=1,"Unique","Duplicate")),"")</f>
        <v/>
      </c>
      <c r="P40" s="34">
        <f>IFERROR(IF($A40="","",IF(AND(OR($F40="Out of Order",$F40="Held"),$L40="",$K40&lt;&gt;"",$K40&lt;TODAY()),"Past Target",IF(AND($L40&lt;&gt;"",$L40&lt;$B40),"Review Dates","OK"))),"")</f>
        <v/>
      </c>
    </row>
    <row r="41">
      <c r="A41" s="32" t="n"/>
      <c r="B41" s="37" t="n"/>
      <c r="C41" s="32" t="n"/>
      <c r="D41" s="32" t="n"/>
      <c r="E41" s="32" t="n"/>
      <c r="F41" s="32" t="n"/>
      <c r="G41" s="32" t="n"/>
      <c r="H41" s="32" t="n"/>
      <c r="I41" s="32" t="n"/>
      <c r="J41" s="32" t="n"/>
      <c r="K41" s="37" t="n"/>
      <c r="L41" s="37" t="n"/>
      <c r="M41" s="38" t="n"/>
      <c r="N41" s="34">
        <f>IFERROR(IF($D41="","",IF(COUNTIF('Bed Inventory'!$A$5:$A$154,$D41)=1,"Valid","Review")),"")</f>
        <v/>
      </c>
      <c r="O41" s="34">
        <f>IFERROR(IF($A41="","",IF(COUNTIF($A$5:$A$304,$A41)=1,"Unique","Duplicate")),"")</f>
        <v/>
      </c>
      <c r="P41" s="34">
        <f>IFERROR(IF($A41="","",IF(AND(OR($F41="Out of Order",$F41="Held"),$L41="",$K41&lt;&gt;"",$K41&lt;TODAY()),"Past Target",IF(AND($L41&lt;&gt;"",$L41&lt;$B41),"Review Dates","OK"))),"")</f>
        <v/>
      </c>
    </row>
    <row r="42">
      <c r="A42" s="32" t="n"/>
      <c r="B42" s="37" t="n"/>
      <c r="C42" s="32" t="n"/>
      <c r="D42" s="32" t="n"/>
      <c r="E42" s="32" t="n"/>
      <c r="F42" s="32" t="n"/>
      <c r="G42" s="32" t="n"/>
      <c r="H42" s="32" t="n"/>
      <c r="I42" s="32" t="n"/>
      <c r="J42" s="32" t="n"/>
      <c r="K42" s="37" t="n"/>
      <c r="L42" s="37" t="n"/>
      <c r="M42" s="38" t="n"/>
      <c r="N42" s="34">
        <f>IFERROR(IF($D42="","",IF(COUNTIF('Bed Inventory'!$A$5:$A$154,$D42)=1,"Valid","Review")),"")</f>
        <v/>
      </c>
      <c r="O42" s="34">
        <f>IFERROR(IF($A42="","",IF(COUNTIF($A$5:$A$304,$A42)=1,"Unique","Duplicate")),"")</f>
        <v/>
      </c>
      <c r="P42" s="34">
        <f>IFERROR(IF($A42="","",IF(AND(OR($F42="Out of Order",$F42="Held"),$L42="",$K42&lt;&gt;"",$K42&lt;TODAY()),"Past Target",IF(AND($L42&lt;&gt;"",$L42&lt;$B42),"Review Dates","OK"))),"")</f>
        <v/>
      </c>
    </row>
    <row r="43">
      <c r="A43" s="32" t="n"/>
      <c r="B43" s="37" t="n"/>
      <c r="C43" s="32" t="n"/>
      <c r="D43" s="32" t="n"/>
      <c r="E43" s="32" t="n"/>
      <c r="F43" s="32" t="n"/>
      <c r="G43" s="32" t="n"/>
      <c r="H43" s="32" t="n"/>
      <c r="I43" s="32" t="n"/>
      <c r="J43" s="32" t="n"/>
      <c r="K43" s="37" t="n"/>
      <c r="L43" s="37" t="n"/>
      <c r="M43" s="38" t="n"/>
      <c r="N43" s="34">
        <f>IFERROR(IF($D43="","",IF(COUNTIF('Bed Inventory'!$A$5:$A$154,$D43)=1,"Valid","Review")),"")</f>
        <v/>
      </c>
      <c r="O43" s="34">
        <f>IFERROR(IF($A43="","",IF(COUNTIF($A$5:$A$304,$A43)=1,"Unique","Duplicate")),"")</f>
        <v/>
      </c>
      <c r="P43" s="34">
        <f>IFERROR(IF($A43="","",IF(AND(OR($F43="Out of Order",$F43="Held"),$L43="",$K43&lt;&gt;"",$K43&lt;TODAY()),"Past Target",IF(AND($L43&lt;&gt;"",$L43&lt;$B43),"Review Dates","OK"))),"")</f>
        <v/>
      </c>
    </row>
    <row r="44">
      <c r="A44" s="32" t="n"/>
      <c r="B44" s="37" t="n"/>
      <c r="C44" s="32" t="n"/>
      <c r="D44" s="32" t="n"/>
      <c r="E44" s="32" t="n"/>
      <c r="F44" s="32" t="n"/>
      <c r="G44" s="32" t="n"/>
      <c r="H44" s="32" t="n"/>
      <c r="I44" s="32" t="n"/>
      <c r="J44" s="32" t="n"/>
      <c r="K44" s="37" t="n"/>
      <c r="L44" s="37" t="n"/>
      <c r="M44" s="38" t="n"/>
      <c r="N44" s="34">
        <f>IFERROR(IF($D44="","",IF(COUNTIF('Bed Inventory'!$A$5:$A$154,$D44)=1,"Valid","Review")),"")</f>
        <v/>
      </c>
      <c r="O44" s="34">
        <f>IFERROR(IF($A44="","",IF(COUNTIF($A$5:$A$304,$A44)=1,"Unique","Duplicate")),"")</f>
        <v/>
      </c>
      <c r="P44" s="34">
        <f>IFERROR(IF($A44="","",IF(AND(OR($F44="Out of Order",$F44="Held"),$L44="",$K44&lt;&gt;"",$K44&lt;TODAY()),"Past Target",IF(AND($L44&lt;&gt;"",$L44&lt;$B44),"Review Dates","OK"))),"")</f>
        <v/>
      </c>
    </row>
    <row r="45">
      <c r="A45" s="32" t="n"/>
      <c r="B45" s="37" t="n"/>
      <c r="C45" s="32" t="n"/>
      <c r="D45" s="32" t="n"/>
      <c r="E45" s="32" t="n"/>
      <c r="F45" s="32" t="n"/>
      <c r="G45" s="32" t="n"/>
      <c r="H45" s="32" t="n"/>
      <c r="I45" s="32" t="n"/>
      <c r="J45" s="32" t="n"/>
      <c r="K45" s="37" t="n"/>
      <c r="L45" s="37" t="n"/>
      <c r="M45" s="38" t="n"/>
      <c r="N45" s="34">
        <f>IFERROR(IF($D45="","",IF(COUNTIF('Bed Inventory'!$A$5:$A$154,$D45)=1,"Valid","Review")),"")</f>
        <v/>
      </c>
      <c r="O45" s="34">
        <f>IFERROR(IF($A45="","",IF(COUNTIF($A$5:$A$304,$A45)=1,"Unique","Duplicate")),"")</f>
        <v/>
      </c>
      <c r="P45" s="34">
        <f>IFERROR(IF($A45="","",IF(AND(OR($F45="Out of Order",$F45="Held"),$L45="",$K45&lt;&gt;"",$K45&lt;TODAY()),"Past Target",IF(AND($L45&lt;&gt;"",$L45&lt;$B45),"Review Dates","OK"))),"")</f>
        <v/>
      </c>
    </row>
    <row r="46">
      <c r="A46" s="32" t="n"/>
      <c r="B46" s="37" t="n"/>
      <c r="C46" s="32" t="n"/>
      <c r="D46" s="32" t="n"/>
      <c r="E46" s="32" t="n"/>
      <c r="F46" s="32" t="n"/>
      <c r="G46" s="32" t="n"/>
      <c r="H46" s="32" t="n"/>
      <c r="I46" s="32" t="n"/>
      <c r="J46" s="32" t="n"/>
      <c r="K46" s="37" t="n"/>
      <c r="L46" s="37" t="n"/>
      <c r="M46" s="38" t="n"/>
      <c r="N46" s="34">
        <f>IFERROR(IF($D46="","",IF(COUNTIF('Bed Inventory'!$A$5:$A$154,$D46)=1,"Valid","Review")),"")</f>
        <v/>
      </c>
      <c r="O46" s="34">
        <f>IFERROR(IF($A46="","",IF(COUNTIF($A$5:$A$304,$A46)=1,"Unique","Duplicate")),"")</f>
        <v/>
      </c>
      <c r="P46" s="34">
        <f>IFERROR(IF($A46="","",IF(AND(OR($F46="Out of Order",$F46="Held"),$L46="",$K46&lt;&gt;"",$K46&lt;TODAY()),"Past Target",IF(AND($L46&lt;&gt;"",$L46&lt;$B46),"Review Dates","OK"))),"")</f>
        <v/>
      </c>
    </row>
    <row r="47">
      <c r="A47" s="32" t="n"/>
      <c r="B47" s="37" t="n"/>
      <c r="C47" s="32" t="n"/>
      <c r="D47" s="32" t="n"/>
      <c r="E47" s="32" t="n"/>
      <c r="F47" s="32" t="n"/>
      <c r="G47" s="32" t="n"/>
      <c r="H47" s="32" t="n"/>
      <c r="I47" s="32" t="n"/>
      <c r="J47" s="32" t="n"/>
      <c r="K47" s="37" t="n"/>
      <c r="L47" s="37" t="n"/>
      <c r="M47" s="38" t="n"/>
      <c r="N47" s="34">
        <f>IFERROR(IF($D47="","",IF(COUNTIF('Bed Inventory'!$A$5:$A$154,$D47)=1,"Valid","Review")),"")</f>
        <v/>
      </c>
      <c r="O47" s="34">
        <f>IFERROR(IF($A47="","",IF(COUNTIF($A$5:$A$304,$A47)=1,"Unique","Duplicate")),"")</f>
        <v/>
      </c>
      <c r="P47" s="34">
        <f>IFERROR(IF($A47="","",IF(AND(OR($F47="Out of Order",$F47="Held"),$L47="",$K47&lt;&gt;"",$K47&lt;TODAY()),"Past Target",IF(AND($L47&lt;&gt;"",$L47&lt;$B47),"Review Dates","OK"))),"")</f>
        <v/>
      </c>
    </row>
    <row r="48">
      <c r="A48" s="32" t="n"/>
      <c r="B48" s="37" t="n"/>
      <c r="C48" s="32" t="n"/>
      <c r="D48" s="32" t="n"/>
      <c r="E48" s="32" t="n"/>
      <c r="F48" s="32" t="n"/>
      <c r="G48" s="32" t="n"/>
      <c r="H48" s="32" t="n"/>
      <c r="I48" s="32" t="n"/>
      <c r="J48" s="32" t="n"/>
      <c r="K48" s="37" t="n"/>
      <c r="L48" s="37" t="n"/>
      <c r="M48" s="38" t="n"/>
      <c r="N48" s="34">
        <f>IFERROR(IF($D48="","",IF(COUNTIF('Bed Inventory'!$A$5:$A$154,$D48)=1,"Valid","Review")),"")</f>
        <v/>
      </c>
      <c r="O48" s="34">
        <f>IFERROR(IF($A48="","",IF(COUNTIF($A$5:$A$304,$A48)=1,"Unique","Duplicate")),"")</f>
        <v/>
      </c>
      <c r="P48" s="34">
        <f>IFERROR(IF($A48="","",IF(AND(OR($F48="Out of Order",$F48="Held"),$L48="",$K48&lt;&gt;"",$K48&lt;TODAY()),"Past Target",IF(AND($L48&lt;&gt;"",$L48&lt;$B48),"Review Dates","OK"))),"")</f>
        <v/>
      </c>
    </row>
    <row r="49">
      <c r="A49" s="32" t="n"/>
      <c r="B49" s="37" t="n"/>
      <c r="C49" s="32" t="n"/>
      <c r="D49" s="32" t="n"/>
      <c r="E49" s="32" t="n"/>
      <c r="F49" s="32" t="n"/>
      <c r="G49" s="32" t="n"/>
      <c r="H49" s="32" t="n"/>
      <c r="I49" s="32" t="n"/>
      <c r="J49" s="32" t="n"/>
      <c r="K49" s="37" t="n"/>
      <c r="L49" s="37" t="n"/>
      <c r="M49" s="38" t="n"/>
      <c r="N49" s="34">
        <f>IFERROR(IF($D49="","",IF(COUNTIF('Bed Inventory'!$A$5:$A$154,$D49)=1,"Valid","Review")),"")</f>
        <v/>
      </c>
      <c r="O49" s="34">
        <f>IFERROR(IF($A49="","",IF(COUNTIF($A$5:$A$304,$A49)=1,"Unique","Duplicate")),"")</f>
        <v/>
      </c>
      <c r="P49" s="34">
        <f>IFERROR(IF($A49="","",IF(AND(OR($F49="Out of Order",$F49="Held"),$L49="",$K49&lt;&gt;"",$K49&lt;TODAY()),"Past Target",IF(AND($L49&lt;&gt;"",$L49&lt;$B49),"Review Dates","OK"))),"")</f>
        <v/>
      </c>
    </row>
    <row r="50">
      <c r="A50" s="32" t="n"/>
      <c r="B50" s="37" t="n"/>
      <c r="C50" s="32" t="n"/>
      <c r="D50" s="32" t="n"/>
      <c r="E50" s="32" t="n"/>
      <c r="F50" s="32" t="n"/>
      <c r="G50" s="32" t="n"/>
      <c r="H50" s="32" t="n"/>
      <c r="I50" s="32" t="n"/>
      <c r="J50" s="32" t="n"/>
      <c r="K50" s="37" t="n"/>
      <c r="L50" s="37" t="n"/>
      <c r="M50" s="38" t="n"/>
      <c r="N50" s="34">
        <f>IFERROR(IF($D50="","",IF(COUNTIF('Bed Inventory'!$A$5:$A$154,$D50)=1,"Valid","Review")),"")</f>
        <v/>
      </c>
      <c r="O50" s="34">
        <f>IFERROR(IF($A50="","",IF(COUNTIF($A$5:$A$304,$A50)=1,"Unique","Duplicate")),"")</f>
        <v/>
      </c>
      <c r="P50" s="34">
        <f>IFERROR(IF($A50="","",IF(AND(OR($F50="Out of Order",$F50="Held"),$L50="",$K50&lt;&gt;"",$K50&lt;TODAY()),"Past Target",IF(AND($L50&lt;&gt;"",$L50&lt;$B50),"Review Dates","OK"))),"")</f>
        <v/>
      </c>
    </row>
    <row r="51">
      <c r="A51" s="32" t="n"/>
      <c r="B51" s="37" t="n"/>
      <c r="C51" s="32" t="n"/>
      <c r="D51" s="32" t="n"/>
      <c r="E51" s="32" t="n"/>
      <c r="F51" s="32" t="n"/>
      <c r="G51" s="32" t="n"/>
      <c r="H51" s="32" t="n"/>
      <c r="I51" s="32" t="n"/>
      <c r="J51" s="32" t="n"/>
      <c r="K51" s="37" t="n"/>
      <c r="L51" s="37" t="n"/>
      <c r="M51" s="38" t="n"/>
      <c r="N51" s="34">
        <f>IFERROR(IF($D51="","",IF(COUNTIF('Bed Inventory'!$A$5:$A$154,$D51)=1,"Valid","Review")),"")</f>
        <v/>
      </c>
      <c r="O51" s="34">
        <f>IFERROR(IF($A51="","",IF(COUNTIF($A$5:$A$304,$A51)=1,"Unique","Duplicate")),"")</f>
        <v/>
      </c>
      <c r="P51" s="34">
        <f>IFERROR(IF($A51="","",IF(AND(OR($F51="Out of Order",$F51="Held"),$L51="",$K51&lt;&gt;"",$K51&lt;TODAY()),"Past Target",IF(AND($L51&lt;&gt;"",$L51&lt;$B51),"Review Dates","OK"))),"")</f>
        <v/>
      </c>
    </row>
    <row r="52">
      <c r="A52" s="32" t="n"/>
      <c r="B52" s="37" t="n"/>
      <c r="C52" s="32" t="n"/>
      <c r="D52" s="32" t="n"/>
      <c r="E52" s="32" t="n"/>
      <c r="F52" s="32" t="n"/>
      <c r="G52" s="32" t="n"/>
      <c r="H52" s="32" t="n"/>
      <c r="I52" s="32" t="n"/>
      <c r="J52" s="32" t="n"/>
      <c r="K52" s="37" t="n"/>
      <c r="L52" s="37" t="n"/>
      <c r="M52" s="38" t="n"/>
      <c r="N52" s="34">
        <f>IFERROR(IF($D52="","",IF(COUNTIF('Bed Inventory'!$A$5:$A$154,$D52)=1,"Valid","Review")),"")</f>
        <v/>
      </c>
      <c r="O52" s="34">
        <f>IFERROR(IF($A52="","",IF(COUNTIF($A$5:$A$304,$A52)=1,"Unique","Duplicate")),"")</f>
        <v/>
      </c>
      <c r="P52" s="34">
        <f>IFERROR(IF($A52="","",IF(AND(OR($F52="Out of Order",$F52="Held"),$L52="",$K52&lt;&gt;"",$K52&lt;TODAY()),"Past Target",IF(AND($L52&lt;&gt;"",$L52&lt;$B52),"Review Dates","OK"))),"")</f>
        <v/>
      </c>
    </row>
    <row r="53">
      <c r="A53" s="32" t="n"/>
      <c r="B53" s="37" t="n"/>
      <c r="C53" s="32" t="n"/>
      <c r="D53" s="32" t="n"/>
      <c r="E53" s="32" t="n"/>
      <c r="F53" s="32" t="n"/>
      <c r="G53" s="32" t="n"/>
      <c r="H53" s="32" t="n"/>
      <c r="I53" s="32" t="n"/>
      <c r="J53" s="32" t="n"/>
      <c r="K53" s="37" t="n"/>
      <c r="L53" s="37" t="n"/>
      <c r="M53" s="38" t="n"/>
      <c r="N53" s="34">
        <f>IFERROR(IF($D53="","",IF(COUNTIF('Bed Inventory'!$A$5:$A$154,$D53)=1,"Valid","Review")),"")</f>
        <v/>
      </c>
      <c r="O53" s="34">
        <f>IFERROR(IF($A53="","",IF(COUNTIF($A$5:$A$304,$A53)=1,"Unique","Duplicate")),"")</f>
        <v/>
      </c>
      <c r="P53" s="34">
        <f>IFERROR(IF($A53="","",IF(AND(OR($F53="Out of Order",$F53="Held"),$L53="",$K53&lt;&gt;"",$K53&lt;TODAY()),"Past Target",IF(AND($L53&lt;&gt;"",$L53&lt;$B53),"Review Dates","OK"))),"")</f>
        <v/>
      </c>
    </row>
    <row r="54">
      <c r="A54" s="32" t="n"/>
      <c r="B54" s="37" t="n"/>
      <c r="C54" s="32" t="n"/>
      <c r="D54" s="32" t="n"/>
      <c r="E54" s="32" t="n"/>
      <c r="F54" s="32" t="n"/>
      <c r="G54" s="32" t="n"/>
      <c r="H54" s="32" t="n"/>
      <c r="I54" s="32" t="n"/>
      <c r="J54" s="32" t="n"/>
      <c r="K54" s="37" t="n"/>
      <c r="L54" s="37" t="n"/>
      <c r="M54" s="38" t="n"/>
      <c r="N54" s="34">
        <f>IFERROR(IF($D54="","",IF(COUNTIF('Bed Inventory'!$A$5:$A$154,$D54)=1,"Valid","Review")),"")</f>
        <v/>
      </c>
      <c r="O54" s="34">
        <f>IFERROR(IF($A54="","",IF(COUNTIF($A$5:$A$304,$A54)=1,"Unique","Duplicate")),"")</f>
        <v/>
      </c>
      <c r="P54" s="34">
        <f>IFERROR(IF($A54="","",IF(AND(OR($F54="Out of Order",$F54="Held"),$L54="",$K54&lt;&gt;"",$K54&lt;TODAY()),"Past Target",IF(AND($L54&lt;&gt;"",$L54&lt;$B54),"Review Dates","OK"))),"")</f>
        <v/>
      </c>
    </row>
    <row r="55">
      <c r="A55" s="32" t="n"/>
      <c r="B55" s="37" t="n"/>
      <c r="C55" s="32" t="n"/>
      <c r="D55" s="32" t="n"/>
      <c r="E55" s="32" t="n"/>
      <c r="F55" s="32" t="n"/>
      <c r="G55" s="32" t="n"/>
      <c r="H55" s="32" t="n"/>
      <c r="I55" s="32" t="n"/>
      <c r="J55" s="32" t="n"/>
      <c r="K55" s="37" t="n"/>
      <c r="L55" s="37" t="n"/>
      <c r="M55" s="38" t="n"/>
      <c r="N55" s="34">
        <f>IFERROR(IF($D55="","",IF(COUNTIF('Bed Inventory'!$A$5:$A$154,$D55)=1,"Valid","Review")),"")</f>
        <v/>
      </c>
      <c r="O55" s="34">
        <f>IFERROR(IF($A55="","",IF(COUNTIF($A$5:$A$304,$A55)=1,"Unique","Duplicate")),"")</f>
        <v/>
      </c>
      <c r="P55" s="34">
        <f>IFERROR(IF($A55="","",IF(AND(OR($F55="Out of Order",$F55="Held"),$L55="",$K55&lt;&gt;"",$K55&lt;TODAY()),"Past Target",IF(AND($L55&lt;&gt;"",$L55&lt;$B55),"Review Dates","OK"))),"")</f>
        <v/>
      </c>
    </row>
    <row r="56">
      <c r="A56" s="32" t="n"/>
      <c r="B56" s="37" t="n"/>
      <c r="C56" s="32" t="n"/>
      <c r="D56" s="32" t="n"/>
      <c r="E56" s="32" t="n"/>
      <c r="F56" s="32" t="n"/>
      <c r="G56" s="32" t="n"/>
      <c r="H56" s="32" t="n"/>
      <c r="I56" s="32" t="n"/>
      <c r="J56" s="32" t="n"/>
      <c r="K56" s="37" t="n"/>
      <c r="L56" s="37" t="n"/>
      <c r="M56" s="38" t="n"/>
      <c r="N56" s="34">
        <f>IFERROR(IF($D56="","",IF(COUNTIF('Bed Inventory'!$A$5:$A$154,$D56)=1,"Valid","Review")),"")</f>
        <v/>
      </c>
      <c r="O56" s="34">
        <f>IFERROR(IF($A56="","",IF(COUNTIF($A$5:$A$304,$A56)=1,"Unique","Duplicate")),"")</f>
        <v/>
      </c>
      <c r="P56" s="34">
        <f>IFERROR(IF($A56="","",IF(AND(OR($F56="Out of Order",$F56="Held"),$L56="",$K56&lt;&gt;"",$K56&lt;TODAY()),"Past Target",IF(AND($L56&lt;&gt;"",$L56&lt;$B56),"Review Dates","OK"))),"")</f>
        <v/>
      </c>
    </row>
    <row r="57">
      <c r="A57" s="32" t="n"/>
      <c r="B57" s="37" t="n"/>
      <c r="C57" s="32" t="n"/>
      <c r="D57" s="32" t="n"/>
      <c r="E57" s="32" t="n"/>
      <c r="F57" s="32" t="n"/>
      <c r="G57" s="32" t="n"/>
      <c r="H57" s="32" t="n"/>
      <c r="I57" s="32" t="n"/>
      <c r="J57" s="32" t="n"/>
      <c r="K57" s="37" t="n"/>
      <c r="L57" s="37" t="n"/>
      <c r="M57" s="38" t="n"/>
      <c r="N57" s="34">
        <f>IFERROR(IF($D57="","",IF(COUNTIF('Bed Inventory'!$A$5:$A$154,$D57)=1,"Valid","Review")),"")</f>
        <v/>
      </c>
      <c r="O57" s="34">
        <f>IFERROR(IF($A57="","",IF(COUNTIF($A$5:$A$304,$A57)=1,"Unique","Duplicate")),"")</f>
        <v/>
      </c>
      <c r="P57" s="34">
        <f>IFERROR(IF($A57="","",IF(AND(OR($F57="Out of Order",$F57="Held"),$L57="",$K57&lt;&gt;"",$K57&lt;TODAY()),"Past Target",IF(AND($L57&lt;&gt;"",$L57&lt;$B57),"Review Dates","OK"))),"")</f>
        <v/>
      </c>
    </row>
    <row r="58">
      <c r="A58" s="32" t="n"/>
      <c r="B58" s="37" t="n"/>
      <c r="C58" s="32" t="n"/>
      <c r="D58" s="32" t="n"/>
      <c r="E58" s="32" t="n"/>
      <c r="F58" s="32" t="n"/>
      <c r="G58" s="32" t="n"/>
      <c r="H58" s="32" t="n"/>
      <c r="I58" s="32" t="n"/>
      <c r="J58" s="32" t="n"/>
      <c r="K58" s="37" t="n"/>
      <c r="L58" s="37" t="n"/>
      <c r="M58" s="38" t="n"/>
      <c r="N58" s="34">
        <f>IFERROR(IF($D58="","",IF(COUNTIF('Bed Inventory'!$A$5:$A$154,$D58)=1,"Valid","Review")),"")</f>
        <v/>
      </c>
      <c r="O58" s="34">
        <f>IFERROR(IF($A58="","",IF(COUNTIF($A$5:$A$304,$A58)=1,"Unique","Duplicate")),"")</f>
        <v/>
      </c>
      <c r="P58" s="34">
        <f>IFERROR(IF($A58="","",IF(AND(OR($F58="Out of Order",$F58="Held"),$L58="",$K58&lt;&gt;"",$K58&lt;TODAY()),"Past Target",IF(AND($L58&lt;&gt;"",$L58&lt;$B58),"Review Dates","OK"))),"")</f>
        <v/>
      </c>
    </row>
    <row r="59">
      <c r="A59" s="32" t="n"/>
      <c r="B59" s="37" t="n"/>
      <c r="C59" s="32" t="n"/>
      <c r="D59" s="32" t="n"/>
      <c r="E59" s="32" t="n"/>
      <c r="F59" s="32" t="n"/>
      <c r="G59" s="32" t="n"/>
      <c r="H59" s="32" t="n"/>
      <c r="I59" s="32" t="n"/>
      <c r="J59" s="32" t="n"/>
      <c r="K59" s="37" t="n"/>
      <c r="L59" s="37" t="n"/>
      <c r="M59" s="38" t="n"/>
      <c r="N59" s="34">
        <f>IFERROR(IF($D59="","",IF(COUNTIF('Bed Inventory'!$A$5:$A$154,$D59)=1,"Valid","Review")),"")</f>
        <v/>
      </c>
      <c r="O59" s="34">
        <f>IFERROR(IF($A59="","",IF(COUNTIF($A$5:$A$304,$A59)=1,"Unique","Duplicate")),"")</f>
        <v/>
      </c>
      <c r="P59" s="34">
        <f>IFERROR(IF($A59="","",IF(AND(OR($F59="Out of Order",$F59="Held"),$L59="",$K59&lt;&gt;"",$K59&lt;TODAY()),"Past Target",IF(AND($L59&lt;&gt;"",$L59&lt;$B59),"Review Dates","OK"))),"")</f>
        <v/>
      </c>
    </row>
    <row r="60">
      <c r="A60" s="32" t="n"/>
      <c r="B60" s="37" t="n"/>
      <c r="C60" s="32" t="n"/>
      <c r="D60" s="32" t="n"/>
      <c r="E60" s="32" t="n"/>
      <c r="F60" s="32" t="n"/>
      <c r="G60" s="32" t="n"/>
      <c r="H60" s="32" t="n"/>
      <c r="I60" s="32" t="n"/>
      <c r="J60" s="32" t="n"/>
      <c r="K60" s="37" t="n"/>
      <c r="L60" s="37" t="n"/>
      <c r="M60" s="38" t="n"/>
      <c r="N60" s="34">
        <f>IFERROR(IF($D60="","",IF(COUNTIF('Bed Inventory'!$A$5:$A$154,$D60)=1,"Valid","Review")),"")</f>
        <v/>
      </c>
      <c r="O60" s="34">
        <f>IFERROR(IF($A60="","",IF(COUNTIF($A$5:$A$304,$A60)=1,"Unique","Duplicate")),"")</f>
        <v/>
      </c>
      <c r="P60" s="34">
        <f>IFERROR(IF($A60="","",IF(AND(OR($F60="Out of Order",$F60="Held"),$L60="",$K60&lt;&gt;"",$K60&lt;TODAY()),"Past Target",IF(AND($L60&lt;&gt;"",$L60&lt;$B60),"Review Dates","OK"))),"")</f>
        <v/>
      </c>
    </row>
    <row r="61">
      <c r="A61" s="32" t="n"/>
      <c r="B61" s="37" t="n"/>
      <c r="C61" s="32" t="n"/>
      <c r="D61" s="32" t="n"/>
      <c r="E61" s="32" t="n"/>
      <c r="F61" s="32" t="n"/>
      <c r="G61" s="32" t="n"/>
      <c r="H61" s="32" t="n"/>
      <c r="I61" s="32" t="n"/>
      <c r="J61" s="32" t="n"/>
      <c r="K61" s="37" t="n"/>
      <c r="L61" s="37" t="n"/>
      <c r="M61" s="38" t="n"/>
      <c r="N61" s="34">
        <f>IFERROR(IF($D61="","",IF(COUNTIF('Bed Inventory'!$A$5:$A$154,$D61)=1,"Valid","Review")),"")</f>
        <v/>
      </c>
      <c r="O61" s="34">
        <f>IFERROR(IF($A61="","",IF(COUNTIF($A$5:$A$304,$A61)=1,"Unique","Duplicate")),"")</f>
        <v/>
      </c>
      <c r="P61" s="34">
        <f>IFERROR(IF($A61="","",IF(AND(OR($F61="Out of Order",$F61="Held"),$L61="",$K61&lt;&gt;"",$K61&lt;TODAY()),"Past Target",IF(AND($L61&lt;&gt;"",$L61&lt;$B61),"Review Dates","OK"))),"")</f>
        <v/>
      </c>
    </row>
    <row r="62">
      <c r="A62" s="32" t="n"/>
      <c r="B62" s="37" t="n"/>
      <c r="C62" s="32" t="n"/>
      <c r="D62" s="32" t="n"/>
      <c r="E62" s="32" t="n"/>
      <c r="F62" s="32" t="n"/>
      <c r="G62" s="32" t="n"/>
      <c r="H62" s="32" t="n"/>
      <c r="I62" s="32" t="n"/>
      <c r="J62" s="32" t="n"/>
      <c r="K62" s="37" t="n"/>
      <c r="L62" s="37" t="n"/>
      <c r="M62" s="38" t="n"/>
      <c r="N62" s="34">
        <f>IFERROR(IF($D62="","",IF(COUNTIF('Bed Inventory'!$A$5:$A$154,$D62)=1,"Valid","Review")),"")</f>
        <v/>
      </c>
      <c r="O62" s="34">
        <f>IFERROR(IF($A62="","",IF(COUNTIF($A$5:$A$304,$A62)=1,"Unique","Duplicate")),"")</f>
        <v/>
      </c>
      <c r="P62" s="34">
        <f>IFERROR(IF($A62="","",IF(AND(OR($F62="Out of Order",$F62="Held"),$L62="",$K62&lt;&gt;"",$K62&lt;TODAY()),"Past Target",IF(AND($L62&lt;&gt;"",$L62&lt;$B62),"Review Dates","OK"))),"")</f>
        <v/>
      </c>
    </row>
    <row r="63">
      <c r="A63" s="32" t="n"/>
      <c r="B63" s="37" t="n"/>
      <c r="C63" s="32" t="n"/>
      <c r="D63" s="32" t="n"/>
      <c r="E63" s="32" t="n"/>
      <c r="F63" s="32" t="n"/>
      <c r="G63" s="32" t="n"/>
      <c r="H63" s="32" t="n"/>
      <c r="I63" s="32" t="n"/>
      <c r="J63" s="32" t="n"/>
      <c r="K63" s="37" t="n"/>
      <c r="L63" s="37" t="n"/>
      <c r="M63" s="38" t="n"/>
      <c r="N63" s="34">
        <f>IFERROR(IF($D63="","",IF(COUNTIF('Bed Inventory'!$A$5:$A$154,$D63)=1,"Valid","Review")),"")</f>
        <v/>
      </c>
      <c r="O63" s="34">
        <f>IFERROR(IF($A63="","",IF(COUNTIF($A$5:$A$304,$A63)=1,"Unique","Duplicate")),"")</f>
        <v/>
      </c>
      <c r="P63" s="34">
        <f>IFERROR(IF($A63="","",IF(AND(OR($F63="Out of Order",$F63="Held"),$L63="",$K63&lt;&gt;"",$K63&lt;TODAY()),"Past Target",IF(AND($L63&lt;&gt;"",$L63&lt;$B63),"Review Dates","OK"))),"")</f>
        <v/>
      </c>
    </row>
    <row r="64">
      <c r="A64" s="32" t="n"/>
      <c r="B64" s="37" t="n"/>
      <c r="C64" s="32" t="n"/>
      <c r="D64" s="32" t="n"/>
      <c r="E64" s="32" t="n"/>
      <c r="F64" s="32" t="n"/>
      <c r="G64" s="32" t="n"/>
      <c r="H64" s="32" t="n"/>
      <c r="I64" s="32" t="n"/>
      <c r="J64" s="32" t="n"/>
      <c r="K64" s="37" t="n"/>
      <c r="L64" s="37" t="n"/>
      <c r="M64" s="38" t="n"/>
      <c r="N64" s="34">
        <f>IFERROR(IF($D64="","",IF(COUNTIF('Bed Inventory'!$A$5:$A$154,$D64)=1,"Valid","Review")),"")</f>
        <v/>
      </c>
      <c r="O64" s="34">
        <f>IFERROR(IF($A64="","",IF(COUNTIF($A$5:$A$304,$A64)=1,"Unique","Duplicate")),"")</f>
        <v/>
      </c>
      <c r="P64" s="34">
        <f>IFERROR(IF($A64="","",IF(AND(OR($F64="Out of Order",$F64="Held"),$L64="",$K64&lt;&gt;"",$K64&lt;TODAY()),"Past Target",IF(AND($L64&lt;&gt;"",$L64&lt;$B64),"Review Dates","OK"))),"")</f>
        <v/>
      </c>
    </row>
    <row r="65">
      <c r="A65" s="32" t="n"/>
      <c r="B65" s="37" t="n"/>
      <c r="C65" s="32" t="n"/>
      <c r="D65" s="32" t="n"/>
      <c r="E65" s="32" t="n"/>
      <c r="F65" s="32" t="n"/>
      <c r="G65" s="32" t="n"/>
      <c r="H65" s="32" t="n"/>
      <c r="I65" s="32" t="n"/>
      <c r="J65" s="32" t="n"/>
      <c r="K65" s="37" t="n"/>
      <c r="L65" s="37" t="n"/>
      <c r="M65" s="38" t="n"/>
      <c r="N65" s="34">
        <f>IFERROR(IF($D65="","",IF(COUNTIF('Bed Inventory'!$A$5:$A$154,$D65)=1,"Valid","Review")),"")</f>
        <v/>
      </c>
      <c r="O65" s="34">
        <f>IFERROR(IF($A65="","",IF(COUNTIF($A$5:$A$304,$A65)=1,"Unique","Duplicate")),"")</f>
        <v/>
      </c>
      <c r="P65" s="34">
        <f>IFERROR(IF($A65="","",IF(AND(OR($F65="Out of Order",$F65="Held"),$L65="",$K65&lt;&gt;"",$K65&lt;TODAY()),"Past Target",IF(AND($L65&lt;&gt;"",$L65&lt;$B65),"Review Dates","OK"))),"")</f>
        <v/>
      </c>
    </row>
    <row r="66">
      <c r="A66" s="32" t="n"/>
      <c r="B66" s="37" t="n"/>
      <c r="C66" s="32" t="n"/>
      <c r="D66" s="32" t="n"/>
      <c r="E66" s="32" t="n"/>
      <c r="F66" s="32" t="n"/>
      <c r="G66" s="32" t="n"/>
      <c r="H66" s="32" t="n"/>
      <c r="I66" s="32" t="n"/>
      <c r="J66" s="32" t="n"/>
      <c r="K66" s="37" t="n"/>
      <c r="L66" s="37" t="n"/>
      <c r="M66" s="38" t="n"/>
      <c r="N66" s="34">
        <f>IFERROR(IF($D66="","",IF(COUNTIF('Bed Inventory'!$A$5:$A$154,$D66)=1,"Valid","Review")),"")</f>
        <v/>
      </c>
      <c r="O66" s="34">
        <f>IFERROR(IF($A66="","",IF(COUNTIF($A$5:$A$304,$A66)=1,"Unique","Duplicate")),"")</f>
        <v/>
      </c>
      <c r="P66" s="34">
        <f>IFERROR(IF($A66="","",IF(AND(OR($F66="Out of Order",$F66="Held"),$L66="",$K66&lt;&gt;"",$K66&lt;TODAY()),"Past Target",IF(AND($L66&lt;&gt;"",$L66&lt;$B66),"Review Dates","OK"))),"")</f>
        <v/>
      </c>
    </row>
    <row r="67">
      <c r="A67" s="32" t="n"/>
      <c r="B67" s="37" t="n"/>
      <c r="C67" s="32" t="n"/>
      <c r="D67" s="32" t="n"/>
      <c r="E67" s="32" t="n"/>
      <c r="F67" s="32" t="n"/>
      <c r="G67" s="32" t="n"/>
      <c r="H67" s="32" t="n"/>
      <c r="I67" s="32" t="n"/>
      <c r="J67" s="32" t="n"/>
      <c r="K67" s="37" t="n"/>
      <c r="L67" s="37" t="n"/>
      <c r="M67" s="38" t="n"/>
      <c r="N67" s="34">
        <f>IFERROR(IF($D67="","",IF(COUNTIF('Bed Inventory'!$A$5:$A$154,$D67)=1,"Valid","Review")),"")</f>
        <v/>
      </c>
      <c r="O67" s="34">
        <f>IFERROR(IF($A67="","",IF(COUNTIF($A$5:$A$304,$A67)=1,"Unique","Duplicate")),"")</f>
        <v/>
      </c>
      <c r="P67" s="34">
        <f>IFERROR(IF($A67="","",IF(AND(OR($F67="Out of Order",$F67="Held"),$L67="",$K67&lt;&gt;"",$K67&lt;TODAY()),"Past Target",IF(AND($L67&lt;&gt;"",$L67&lt;$B67),"Review Dates","OK"))),"")</f>
        <v/>
      </c>
    </row>
    <row r="68">
      <c r="A68" s="32" t="n"/>
      <c r="B68" s="37" t="n"/>
      <c r="C68" s="32" t="n"/>
      <c r="D68" s="32" t="n"/>
      <c r="E68" s="32" t="n"/>
      <c r="F68" s="32" t="n"/>
      <c r="G68" s="32" t="n"/>
      <c r="H68" s="32" t="n"/>
      <c r="I68" s="32" t="n"/>
      <c r="J68" s="32" t="n"/>
      <c r="K68" s="37" t="n"/>
      <c r="L68" s="37" t="n"/>
      <c r="M68" s="38" t="n"/>
      <c r="N68" s="34">
        <f>IFERROR(IF($D68="","",IF(COUNTIF('Bed Inventory'!$A$5:$A$154,$D68)=1,"Valid","Review")),"")</f>
        <v/>
      </c>
      <c r="O68" s="34">
        <f>IFERROR(IF($A68="","",IF(COUNTIF($A$5:$A$304,$A68)=1,"Unique","Duplicate")),"")</f>
        <v/>
      </c>
      <c r="P68" s="34">
        <f>IFERROR(IF($A68="","",IF(AND(OR($F68="Out of Order",$F68="Held"),$L68="",$K68&lt;&gt;"",$K68&lt;TODAY()),"Past Target",IF(AND($L68&lt;&gt;"",$L68&lt;$B68),"Review Dates","OK"))),"")</f>
        <v/>
      </c>
    </row>
    <row r="69">
      <c r="A69" s="32" t="n"/>
      <c r="B69" s="37" t="n"/>
      <c r="C69" s="32" t="n"/>
      <c r="D69" s="32" t="n"/>
      <c r="E69" s="32" t="n"/>
      <c r="F69" s="32" t="n"/>
      <c r="G69" s="32" t="n"/>
      <c r="H69" s="32" t="n"/>
      <c r="I69" s="32" t="n"/>
      <c r="J69" s="32" t="n"/>
      <c r="K69" s="37" t="n"/>
      <c r="L69" s="37" t="n"/>
      <c r="M69" s="38" t="n"/>
      <c r="N69" s="34">
        <f>IFERROR(IF($D69="","",IF(COUNTIF('Bed Inventory'!$A$5:$A$154,$D69)=1,"Valid","Review")),"")</f>
        <v/>
      </c>
      <c r="O69" s="34">
        <f>IFERROR(IF($A69="","",IF(COUNTIF($A$5:$A$304,$A69)=1,"Unique","Duplicate")),"")</f>
        <v/>
      </c>
      <c r="P69" s="34">
        <f>IFERROR(IF($A69="","",IF(AND(OR($F69="Out of Order",$F69="Held"),$L69="",$K69&lt;&gt;"",$K69&lt;TODAY()),"Past Target",IF(AND($L69&lt;&gt;"",$L69&lt;$B69),"Review Dates","OK"))),"")</f>
        <v/>
      </c>
    </row>
    <row r="70">
      <c r="A70" s="32" t="n"/>
      <c r="B70" s="37" t="n"/>
      <c r="C70" s="32" t="n"/>
      <c r="D70" s="32" t="n"/>
      <c r="E70" s="32" t="n"/>
      <c r="F70" s="32" t="n"/>
      <c r="G70" s="32" t="n"/>
      <c r="H70" s="32" t="n"/>
      <c r="I70" s="32" t="n"/>
      <c r="J70" s="32" t="n"/>
      <c r="K70" s="37" t="n"/>
      <c r="L70" s="37" t="n"/>
      <c r="M70" s="38" t="n"/>
      <c r="N70" s="34">
        <f>IFERROR(IF($D70="","",IF(COUNTIF('Bed Inventory'!$A$5:$A$154,$D70)=1,"Valid","Review")),"")</f>
        <v/>
      </c>
      <c r="O70" s="34">
        <f>IFERROR(IF($A70="","",IF(COUNTIF($A$5:$A$304,$A70)=1,"Unique","Duplicate")),"")</f>
        <v/>
      </c>
      <c r="P70" s="34">
        <f>IFERROR(IF($A70="","",IF(AND(OR($F70="Out of Order",$F70="Held"),$L70="",$K70&lt;&gt;"",$K70&lt;TODAY()),"Past Target",IF(AND($L70&lt;&gt;"",$L70&lt;$B70),"Review Dates","OK"))),"")</f>
        <v/>
      </c>
    </row>
    <row r="71">
      <c r="A71" s="32" t="n"/>
      <c r="B71" s="37" t="n"/>
      <c r="C71" s="32" t="n"/>
      <c r="D71" s="32" t="n"/>
      <c r="E71" s="32" t="n"/>
      <c r="F71" s="32" t="n"/>
      <c r="G71" s="32" t="n"/>
      <c r="H71" s="32" t="n"/>
      <c r="I71" s="32" t="n"/>
      <c r="J71" s="32" t="n"/>
      <c r="K71" s="37" t="n"/>
      <c r="L71" s="37" t="n"/>
      <c r="M71" s="38" t="n"/>
      <c r="N71" s="34">
        <f>IFERROR(IF($D71="","",IF(COUNTIF('Bed Inventory'!$A$5:$A$154,$D71)=1,"Valid","Review")),"")</f>
        <v/>
      </c>
      <c r="O71" s="34">
        <f>IFERROR(IF($A71="","",IF(COUNTIF($A$5:$A$304,$A71)=1,"Unique","Duplicate")),"")</f>
        <v/>
      </c>
      <c r="P71" s="34">
        <f>IFERROR(IF($A71="","",IF(AND(OR($F71="Out of Order",$F71="Held"),$L71="",$K71&lt;&gt;"",$K71&lt;TODAY()),"Past Target",IF(AND($L71&lt;&gt;"",$L71&lt;$B71),"Review Dates","OK"))),"")</f>
        <v/>
      </c>
    </row>
    <row r="72">
      <c r="A72" s="32" t="n"/>
      <c r="B72" s="37" t="n"/>
      <c r="C72" s="32" t="n"/>
      <c r="D72" s="32" t="n"/>
      <c r="E72" s="32" t="n"/>
      <c r="F72" s="32" t="n"/>
      <c r="G72" s="32" t="n"/>
      <c r="H72" s="32" t="n"/>
      <c r="I72" s="32" t="n"/>
      <c r="J72" s="32" t="n"/>
      <c r="K72" s="37" t="n"/>
      <c r="L72" s="37" t="n"/>
      <c r="M72" s="38" t="n"/>
      <c r="N72" s="34">
        <f>IFERROR(IF($D72="","",IF(COUNTIF('Bed Inventory'!$A$5:$A$154,$D72)=1,"Valid","Review")),"")</f>
        <v/>
      </c>
      <c r="O72" s="34">
        <f>IFERROR(IF($A72="","",IF(COUNTIF($A$5:$A$304,$A72)=1,"Unique","Duplicate")),"")</f>
        <v/>
      </c>
      <c r="P72" s="34">
        <f>IFERROR(IF($A72="","",IF(AND(OR($F72="Out of Order",$F72="Held"),$L72="",$K72&lt;&gt;"",$K72&lt;TODAY()),"Past Target",IF(AND($L72&lt;&gt;"",$L72&lt;$B72),"Review Dates","OK"))),"")</f>
        <v/>
      </c>
    </row>
    <row r="73">
      <c r="A73" s="32" t="n"/>
      <c r="B73" s="37" t="n"/>
      <c r="C73" s="32" t="n"/>
      <c r="D73" s="32" t="n"/>
      <c r="E73" s="32" t="n"/>
      <c r="F73" s="32" t="n"/>
      <c r="G73" s="32" t="n"/>
      <c r="H73" s="32" t="n"/>
      <c r="I73" s="32" t="n"/>
      <c r="J73" s="32" t="n"/>
      <c r="K73" s="37" t="n"/>
      <c r="L73" s="37" t="n"/>
      <c r="M73" s="38" t="n"/>
      <c r="N73" s="34">
        <f>IFERROR(IF($D73="","",IF(COUNTIF('Bed Inventory'!$A$5:$A$154,$D73)=1,"Valid","Review")),"")</f>
        <v/>
      </c>
      <c r="O73" s="34">
        <f>IFERROR(IF($A73="","",IF(COUNTIF($A$5:$A$304,$A73)=1,"Unique","Duplicate")),"")</f>
        <v/>
      </c>
      <c r="P73" s="34">
        <f>IFERROR(IF($A73="","",IF(AND(OR($F73="Out of Order",$F73="Held"),$L73="",$K73&lt;&gt;"",$K73&lt;TODAY()),"Past Target",IF(AND($L73&lt;&gt;"",$L73&lt;$B73),"Review Dates","OK"))),"")</f>
        <v/>
      </c>
    </row>
    <row r="74">
      <c r="A74" s="32" t="n"/>
      <c r="B74" s="37" t="n"/>
      <c r="C74" s="32" t="n"/>
      <c r="D74" s="32" t="n"/>
      <c r="E74" s="32" t="n"/>
      <c r="F74" s="32" t="n"/>
      <c r="G74" s="32" t="n"/>
      <c r="H74" s="32" t="n"/>
      <c r="I74" s="32" t="n"/>
      <c r="J74" s="32" t="n"/>
      <c r="K74" s="37" t="n"/>
      <c r="L74" s="37" t="n"/>
      <c r="M74" s="38" t="n"/>
      <c r="N74" s="34">
        <f>IFERROR(IF($D74="","",IF(COUNTIF('Bed Inventory'!$A$5:$A$154,$D74)=1,"Valid","Review")),"")</f>
        <v/>
      </c>
      <c r="O74" s="34">
        <f>IFERROR(IF($A74="","",IF(COUNTIF($A$5:$A$304,$A74)=1,"Unique","Duplicate")),"")</f>
        <v/>
      </c>
      <c r="P74" s="34">
        <f>IFERROR(IF($A74="","",IF(AND(OR($F74="Out of Order",$F74="Held"),$L74="",$K74&lt;&gt;"",$K74&lt;TODAY()),"Past Target",IF(AND($L74&lt;&gt;"",$L74&lt;$B74),"Review Dates","OK"))),"")</f>
        <v/>
      </c>
    </row>
    <row r="75">
      <c r="A75" s="32" t="n"/>
      <c r="B75" s="37" t="n"/>
      <c r="C75" s="32" t="n"/>
      <c r="D75" s="32" t="n"/>
      <c r="E75" s="32" t="n"/>
      <c r="F75" s="32" t="n"/>
      <c r="G75" s="32" t="n"/>
      <c r="H75" s="32" t="n"/>
      <c r="I75" s="32" t="n"/>
      <c r="J75" s="32" t="n"/>
      <c r="K75" s="37" t="n"/>
      <c r="L75" s="37" t="n"/>
      <c r="M75" s="38" t="n"/>
      <c r="N75" s="34">
        <f>IFERROR(IF($D75="","",IF(COUNTIF('Bed Inventory'!$A$5:$A$154,$D75)=1,"Valid","Review")),"")</f>
        <v/>
      </c>
      <c r="O75" s="34">
        <f>IFERROR(IF($A75="","",IF(COUNTIF($A$5:$A$304,$A75)=1,"Unique","Duplicate")),"")</f>
        <v/>
      </c>
      <c r="P75" s="34">
        <f>IFERROR(IF($A75="","",IF(AND(OR($F75="Out of Order",$F75="Held"),$L75="",$K75&lt;&gt;"",$K75&lt;TODAY()),"Past Target",IF(AND($L75&lt;&gt;"",$L75&lt;$B75),"Review Dates","OK"))),"")</f>
        <v/>
      </c>
    </row>
    <row r="76">
      <c r="A76" s="32" t="n"/>
      <c r="B76" s="37" t="n"/>
      <c r="C76" s="32" t="n"/>
      <c r="D76" s="32" t="n"/>
      <c r="E76" s="32" t="n"/>
      <c r="F76" s="32" t="n"/>
      <c r="G76" s="32" t="n"/>
      <c r="H76" s="32" t="n"/>
      <c r="I76" s="32" t="n"/>
      <c r="J76" s="32" t="n"/>
      <c r="K76" s="37" t="n"/>
      <c r="L76" s="37" t="n"/>
      <c r="M76" s="38" t="n"/>
      <c r="N76" s="34">
        <f>IFERROR(IF($D76="","",IF(COUNTIF('Bed Inventory'!$A$5:$A$154,$D76)=1,"Valid","Review")),"")</f>
        <v/>
      </c>
      <c r="O76" s="34">
        <f>IFERROR(IF($A76="","",IF(COUNTIF($A$5:$A$304,$A76)=1,"Unique","Duplicate")),"")</f>
        <v/>
      </c>
      <c r="P76" s="34">
        <f>IFERROR(IF($A76="","",IF(AND(OR($F76="Out of Order",$F76="Held"),$L76="",$K76&lt;&gt;"",$K76&lt;TODAY()),"Past Target",IF(AND($L76&lt;&gt;"",$L76&lt;$B76),"Review Dates","OK"))),"")</f>
        <v/>
      </c>
    </row>
    <row r="77">
      <c r="A77" s="32" t="n"/>
      <c r="B77" s="37" t="n"/>
      <c r="C77" s="32" t="n"/>
      <c r="D77" s="32" t="n"/>
      <c r="E77" s="32" t="n"/>
      <c r="F77" s="32" t="n"/>
      <c r="G77" s="32" t="n"/>
      <c r="H77" s="32" t="n"/>
      <c r="I77" s="32" t="n"/>
      <c r="J77" s="32" t="n"/>
      <c r="K77" s="37" t="n"/>
      <c r="L77" s="37" t="n"/>
      <c r="M77" s="38" t="n"/>
      <c r="N77" s="34">
        <f>IFERROR(IF($D77="","",IF(COUNTIF('Bed Inventory'!$A$5:$A$154,$D77)=1,"Valid","Review")),"")</f>
        <v/>
      </c>
      <c r="O77" s="34">
        <f>IFERROR(IF($A77="","",IF(COUNTIF($A$5:$A$304,$A77)=1,"Unique","Duplicate")),"")</f>
        <v/>
      </c>
      <c r="P77" s="34">
        <f>IFERROR(IF($A77="","",IF(AND(OR($F77="Out of Order",$F77="Held"),$L77="",$K77&lt;&gt;"",$K77&lt;TODAY()),"Past Target",IF(AND($L77&lt;&gt;"",$L77&lt;$B77),"Review Dates","OK"))),"")</f>
        <v/>
      </c>
    </row>
    <row r="78">
      <c r="A78" s="32" t="n"/>
      <c r="B78" s="37" t="n"/>
      <c r="C78" s="32" t="n"/>
      <c r="D78" s="32" t="n"/>
      <c r="E78" s="32" t="n"/>
      <c r="F78" s="32" t="n"/>
      <c r="G78" s="32" t="n"/>
      <c r="H78" s="32" t="n"/>
      <c r="I78" s="32" t="n"/>
      <c r="J78" s="32" t="n"/>
      <c r="K78" s="37" t="n"/>
      <c r="L78" s="37" t="n"/>
      <c r="M78" s="38" t="n"/>
      <c r="N78" s="34">
        <f>IFERROR(IF($D78="","",IF(COUNTIF('Bed Inventory'!$A$5:$A$154,$D78)=1,"Valid","Review")),"")</f>
        <v/>
      </c>
      <c r="O78" s="34">
        <f>IFERROR(IF($A78="","",IF(COUNTIF($A$5:$A$304,$A78)=1,"Unique","Duplicate")),"")</f>
        <v/>
      </c>
      <c r="P78" s="34">
        <f>IFERROR(IF($A78="","",IF(AND(OR($F78="Out of Order",$F78="Held"),$L78="",$K78&lt;&gt;"",$K78&lt;TODAY()),"Past Target",IF(AND($L78&lt;&gt;"",$L78&lt;$B78),"Review Dates","OK"))),"")</f>
        <v/>
      </c>
    </row>
    <row r="79">
      <c r="A79" s="32" t="n"/>
      <c r="B79" s="37" t="n"/>
      <c r="C79" s="32" t="n"/>
      <c r="D79" s="32" t="n"/>
      <c r="E79" s="32" t="n"/>
      <c r="F79" s="32" t="n"/>
      <c r="G79" s="32" t="n"/>
      <c r="H79" s="32" t="n"/>
      <c r="I79" s="32" t="n"/>
      <c r="J79" s="32" t="n"/>
      <c r="K79" s="37" t="n"/>
      <c r="L79" s="37" t="n"/>
      <c r="M79" s="38" t="n"/>
      <c r="N79" s="34">
        <f>IFERROR(IF($D79="","",IF(COUNTIF('Bed Inventory'!$A$5:$A$154,$D79)=1,"Valid","Review")),"")</f>
        <v/>
      </c>
      <c r="O79" s="34">
        <f>IFERROR(IF($A79="","",IF(COUNTIF($A$5:$A$304,$A79)=1,"Unique","Duplicate")),"")</f>
        <v/>
      </c>
      <c r="P79" s="34">
        <f>IFERROR(IF($A79="","",IF(AND(OR($F79="Out of Order",$F79="Held"),$L79="",$K79&lt;&gt;"",$K79&lt;TODAY()),"Past Target",IF(AND($L79&lt;&gt;"",$L79&lt;$B79),"Review Dates","OK"))),"")</f>
        <v/>
      </c>
    </row>
    <row r="80">
      <c r="A80" s="32" t="n"/>
      <c r="B80" s="37" t="n"/>
      <c r="C80" s="32" t="n"/>
      <c r="D80" s="32" t="n"/>
      <c r="E80" s="32" t="n"/>
      <c r="F80" s="32" t="n"/>
      <c r="G80" s="32" t="n"/>
      <c r="H80" s="32" t="n"/>
      <c r="I80" s="32" t="n"/>
      <c r="J80" s="32" t="n"/>
      <c r="K80" s="37" t="n"/>
      <c r="L80" s="37" t="n"/>
      <c r="M80" s="38" t="n"/>
      <c r="N80" s="34">
        <f>IFERROR(IF($D80="","",IF(COUNTIF('Bed Inventory'!$A$5:$A$154,$D80)=1,"Valid","Review")),"")</f>
        <v/>
      </c>
      <c r="O80" s="34">
        <f>IFERROR(IF($A80="","",IF(COUNTIF($A$5:$A$304,$A80)=1,"Unique","Duplicate")),"")</f>
        <v/>
      </c>
      <c r="P80" s="34">
        <f>IFERROR(IF($A80="","",IF(AND(OR($F80="Out of Order",$F80="Held"),$L80="",$K80&lt;&gt;"",$K80&lt;TODAY()),"Past Target",IF(AND($L80&lt;&gt;"",$L80&lt;$B80),"Review Dates","OK"))),"")</f>
        <v/>
      </c>
    </row>
    <row r="81">
      <c r="A81" s="32" t="n"/>
      <c r="B81" s="37" t="n"/>
      <c r="C81" s="32" t="n"/>
      <c r="D81" s="32" t="n"/>
      <c r="E81" s="32" t="n"/>
      <c r="F81" s="32" t="n"/>
      <c r="G81" s="32" t="n"/>
      <c r="H81" s="32" t="n"/>
      <c r="I81" s="32" t="n"/>
      <c r="J81" s="32" t="n"/>
      <c r="K81" s="37" t="n"/>
      <c r="L81" s="37" t="n"/>
      <c r="M81" s="38" t="n"/>
      <c r="N81" s="34">
        <f>IFERROR(IF($D81="","",IF(COUNTIF('Bed Inventory'!$A$5:$A$154,$D81)=1,"Valid","Review")),"")</f>
        <v/>
      </c>
      <c r="O81" s="34">
        <f>IFERROR(IF($A81="","",IF(COUNTIF($A$5:$A$304,$A81)=1,"Unique","Duplicate")),"")</f>
        <v/>
      </c>
      <c r="P81" s="34">
        <f>IFERROR(IF($A81="","",IF(AND(OR($F81="Out of Order",$F81="Held"),$L81="",$K81&lt;&gt;"",$K81&lt;TODAY()),"Past Target",IF(AND($L81&lt;&gt;"",$L81&lt;$B81),"Review Dates","OK"))),"")</f>
        <v/>
      </c>
    </row>
    <row r="82">
      <c r="A82" s="32" t="n"/>
      <c r="B82" s="37" t="n"/>
      <c r="C82" s="32" t="n"/>
      <c r="D82" s="32" t="n"/>
      <c r="E82" s="32" t="n"/>
      <c r="F82" s="32" t="n"/>
      <c r="G82" s="32" t="n"/>
      <c r="H82" s="32" t="n"/>
      <c r="I82" s="32" t="n"/>
      <c r="J82" s="32" t="n"/>
      <c r="K82" s="37" t="n"/>
      <c r="L82" s="37" t="n"/>
      <c r="M82" s="38" t="n"/>
      <c r="N82" s="34">
        <f>IFERROR(IF($D82="","",IF(COUNTIF('Bed Inventory'!$A$5:$A$154,$D82)=1,"Valid","Review")),"")</f>
        <v/>
      </c>
      <c r="O82" s="34">
        <f>IFERROR(IF($A82="","",IF(COUNTIF($A$5:$A$304,$A82)=1,"Unique","Duplicate")),"")</f>
        <v/>
      </c>
      <c r="P82" s="34">
        <f>IFERROR(IF($A82="","",IF(AND(OR($F82="Out of Order",$F82="Held"),$L82="",$K82&lt;&gt;"",$K82&lt;TODAY()),"Past Target",IF(AND($L82&lt;&gt;"",$L82&lt;$B82),"Review Dates","OK"))),"")</f>
        <v/>
      </c>
    </row>
    <row r="83">
      <c r="A83" s="32" t="n"/>
      <c r="B83" s="37" t="n"/>
      <c r="C83" s="32" t="n"/>
      <c r="D83" s="32" t="n"/>
      <c r="E83" s="32" t="n"/>
      <c r="F83" s="32" t="n"/>
      <c r="G83" s="32" t="n"/>
      <c r="H83" s="32" t="n"/>
      <c r="I83" s="32" t="n"/>
      <c r="J83" s="32" t="n"/>
      <c r="K83" s="37" t="n"/>
      <c r="L83" s="37" t="n"/>
      <c r="M83" s="38" t="n"/>
      <c r="N83" s="34">
        <f>IFERROR(IF($D83="","",IF(COUNTIF('Bed Inventory'!$A$5:$A$154,$D83)=1,"Valid","Review")),"")</f>
        <v/>
      </c>
      <c r="O83" s="34">
        <f>IFERROR(IF($A83="","",IF(COUNTIF($A$5:$A$304,$A83)=1,"Unique","Duplicate")),"")</f>
        <v/>
      </c>
      <c r="P83" s="34">
        <f>IFERROR(IF($A83="","",IF(AND(OR($F83="Out of Order",$F83="Held"),$L83="",$K83&lt;&gt;"",$K83&lt;TODAY()),"Past Target",IF(AND($L83&lt;&gt;"",$L83&lt;$B83),"Review Dates","OK"))),"")</f>
        <v/>
      </c>
    </row>
    <row r="84">
      <c r="A84" s="32" t="n"/>
      <c r="B84" s="37" t="n"/>
      <c r="C84" s="32" t="n"/>
      <c r="D84" s="32" t="n"/>
      <c r="E84" s="32" t="n"/>
      <c r="F84" s="32" t="n"/>
      <c r="G84" s="32" t="n"/>
      <c r="H84" s="32" t="n"/>
      <c r="I84" s="32" t="n"/>
      <c r="J84" s="32" t="n"/>
      <c r="K84" s="37" t="n"/>
      <c r="L84" s="37" t="n"/>
      <c r="M84" s="38" t="n"/>
      <c r="N84" s="34">
        <f>IFERROR(IF($D84="","",IF(COUNTIF('Bed Inventory'!$A$5:$A$154,$D84)=1,"Valid","Review")),"")</f>
        <v/>
      </c>
      <c r="O84" s="34">
        <f>IFERROR(IF($A84="","",IF(COUNTIF($A$5:$A$304,$A84)=1,"Unique","Duplicate")),"")</f>
        <v/>
      </c>
      <c r="P84" s="34">
        <f>IFERROR(IF($A84="","",IF(AND(OR($F84="Out of Order",$F84="Held"),$L84="",$K84&lt;&gt;"",$K84&lt;TODAY()),"Past Target",IF(AND($L84&lt;&gt;"",$L84&lt;$B84),"Review Dates","OK"))),"")</f>
        <v/>
      </c>
    </row>
    <row r="85">
      <c r="A85" s="32" t="n"/>
      <c r="B85" s="37" t="n"/>
      <c r="C85" s="32" t="n"/>
      <c r="D85" s="32" t="n"/>
      <c r="E85" s="32" t="n"/>
      <c r="F85" s="32" t="n"/>
      <c r="G85" s="32" t="n"/>
      <c r="H85" s="32" t="n"/>
      <c r="I85" s="32" t="n"/>
      <c r="J85" s="32" t="n"/>
      <c r="K85" s="37" t="n"/>
      <c r="L85" s="37" t="n"/>
      <c r="M85" s="38" t="n"/>
      <c r="N85" s="34">
        <f>IFERROR(IF($D85="","",IF(COUNTIF('Bed Inventory'!$A$5:$A$154,$D85)=1,"Valid","Review")),"")</f>
        <v/>
      </c>
      <c r="O85" s="34">
        <f>IFERROR(IF($A85="","",IF(COUNTIF($A$5:$A$304,$A85)=1,"Unique","Duplicate")),"")</f>
        <v/>
      </c>
      <c r="P85" s="34">
        <f>IFERROR(IF($A85="","",IF(AND(OR($F85="Out of Order",$F85="Held"),$L85="",$K85&lt;&gt;"",$K85&lt;TODAY()),"Past Target",IF(AND($L85&lt;&gt;"",$L85&lt;$B85),"Review Dates","OK"))),"")</f>
        <v/>
      </c>
    </row>
    <row r="86">
      <c r="A86" s="32" t="n"/>
      <c r="B86" s="37" t="n"/>
      <c r="C86" s="32" t="n"/>
      <c r="D86" s="32" t="n"/>
      <c r="E86" s="32" t="n"/>
      <c r="F86" s="32" t="n"/>
      <c r="G86" s="32" t="n"/>
      <c r="H86" s="32" t="n"/>
      <c r="I86" s="32" t="n"/>
      <c r="J86" s="32" t="n"/>
      <c r="K86" s="37" t="n"/>
      <c r="L86" s="37" t="n"/>
      <c r="M86" s="38" t="n"/>
      <c r="N86" s="34">
        <f>IFERROR(IF($D86="","",IF(COUNTIF('Bed Inventory'!$A$5:$A$154,$D86)=1,"Valid","Review")),"")</f>
        <v/>
      </c>
      <c r="O86" s="34">
        <f>IFERROR(IF($A86="","",IF(COUNTIF($A$5:$A$304,$A86)=1,"Unique","Duplicate")),"")</f>
        <v/>
      </c>
      <c r="P86" s="34">
        <f>IFERROR(IF($A86="","",IF(AND(OR($F86="Out of Order",$F86="Held"),$L86="",$K86&lt;&gt;"",$K86&lt;TODAY()),"Past Target",IF(AND($L86&lt;&gt;"",$L86&lt;$B86),"Review Dates","OK"))),"")</f>
        <v/>
      </c>
    </row>
    <row r="87">
      <c r="A87" s="32" t="n"/>
      <c r="B87" s="37" t="n"/>
      <c r="C87" s="32" t="n"/>
      <c r="D87" s="32" t="n"/>
      <c r="E87" s="32" t="n"/>
      <c r="F87" s="32" t="n"/>
      <c r="G87" s="32" t="n"/>
      <c r="H87" s="32" t="n"/>
      <c r="I87" s="32" t="n"/>
      <c r="J87" s="32" t="n"/>
      <c r="K87" s="37" t="n"/>
      <c r="L87" s="37" t="n"/>
      <c r="M87" s="38" t="n"/>
      <c r="N87" s="34">
        <f>IFERROR(IF($D87="","",IF(COUNTIF('Bed Inventory'!$A$5:$A$154,$D87)=1,"Valid","Review")),"")</f>
        <v/>
      </c>
      <c r="O87" s="34">
        <f>IFERROR(IF($A87="","",IF(COUNTIF($A$5:$A$304,$A87)=1,"Unique","Duplicate")),"")</f>
        <v/>
      </c>
      <c r="P87" s="34">
        <f>IFERROR(IF($A87="","",IF(AND(OR($F87="Out of Order",$F87="Held"),$L87="",$K87&lt;&gt;"",$K87&lt;TODAY()),"Past Target",IF(AND($L87&lt;&gt;"",$L87&lt;$B87),"Review Dates","OK"))),"")</f>
        <v/>
      </c>
    </row>
    <row r="88">
      <c r="A88" s="32" t="n"/>
      <c r="B88" s="37" t="n"/>
      <c r="C88" s="32" t="n"/>
      <c r="D88" s="32" t="n"/>
      <c r="E88" s="32" t="n"/>
      <c r="F88" s="32" t="n"/>
      <c r="G88" s="32" t="n"/>
      <c r="H88" s="32" t="n"/>
      <c r="I88" s="32" t="n"/>
      <c r="J88" s="32" t="n"/>
      <c r="K88" s="37" t="n"/>
      <c r="L88" s="37" t="n"/>
      <c r="M88" s="38" t="n"/>
      <c r="N88" s="34">
        <f>IFERROR(IF($D88="","",IF(COUNTIF('Bed Inventory'!$A$5:$A$154,$D88)=1,"Valid","Review")),"")</f>
        <v/>
      </c>
      <c r="O88" s="34">
        <f>IFERROR(IF($A88="","",IF(COUNTIF($A$5:$A$304,$A88)=1,"Unique","Duplicate")),"")</f>
        <v/>
      </c>
      <c r="P88" s="34">
        <f>IFERROR(IF($A88="","",IF(AND(OR($F88="Out of Order",$F88="Held"),$L88="",$K88&lt;&gt;"",$K88&lt;TODAY()),"Past Target",IF(AND($L88&lt;&gt;"",$L88&lt;$B88),"Review Dates","OK"))),"")</f>
        <v/>
      </c>
    </row>
    <row r="89">
      <c r="A89" s="32" t="n"/>
      <c r="B89" s="37" t="n"/>
      <c r="C89" s="32" t="n"/>
      <c r="D89" s="32" t="n"/>
      <c r="E89" s="32" t="n"/>
      <c r="F89" s="32" t="n"/>
      <c r="G89" s="32" t="n"/>
      <c r="H89" s="32" t="n"/>
      <c r="I89" s="32" t="n"/>
      <c r="J89" s="32" t="n"/>
      <c r="K89" s="37" t="n"/>
      <c r="L89" s="37" t="n"/>
      <c r="M89" s="38" t="n"/>
      <c r="N89" s="34">
        <f>IFERROR(IF($D89="","",IF(COUNTIF('Bed Inventory'!$A$5:$A$154,$D89)=1,"Valid","Review")),"")</f>
        <v/>
      </c>
      <c r="O89" s="34">
        <f>IFERROR(IF($A89="","",IF(COUNTIF($A$5:$A$304,$A89)=1,"Unique","Duplicate")),"")</f>
        <v/>
      </c>
      <c r="P89" s="34">
        <f>IFERROR(IF($A89="","",IF(AND(OR($F89="Out of Order",$F89="Held"),$L89="",$K89&lt;&gt;"",$K89&lt;TODAY()),"Past Target",IF(AND($L89&lt;&gt;"",$L89&lt;$B89),"Review Dates","OK"))),"")</f>
        <v/>
      </c>
    </row>
    <row r="90">
      <c r="A90" s="32" t="n"/>
      <c r="B90" s="37" t="n"/>
      <c r="C90" s="32" t="n"/>
      <c r="D90" s="32" t="n"/>
      <c r="E90" s="32" t="n"/>
      <c r="F90" s="32" t="n"/>
      <c r="G90" s="32" t="n"/>
      <c r="H90" s="32" t="n"/>
      <c r="I90" s="32" t="n"/>
      <c r="J90" s="32" t="n"/>
      <c r="K90" s="37" t="n"/>
      <c r="L90" s="37" t="n"/>
      <c r="M90" s="38" t="n"/>
      <c r="N90" s="34">
        <f>IFERROR(IF($D90="","",IF(COUNTIF('Bed Inventory'!$A$5:$A$154,$D90)=1,"Valid","Review")),"")</f>
        <v/>
      </c>
      <c r="O90" s="34">
        <f>IFERROR(IF($A90="","",IF(COUNTIF($A$5:$A$304,$A90)=1,"Unique","Duplicate")),"")</f>
        <v/>
      </c>
      <c r="P90" s="34">
        <f>IFERROR(IF($A90="","",IF(AND(OR($F90="Out of Order",$F90="Held"),$L90="",$K90&lt;&gt;"",$K90&lt;TODAY()),"Past Target",IF(AND($L90&lt;&gt;"",$L90&lt;$B90),"Review Dates","OK"))),"")</f>
        <v/>
      </c>
    </row>
    <row r="91">
      <c r="A91" s="32" t="n"/>
      <c r="B91" s="37" t="n"/>
      <c r="C91" s="32" t="n"/>
      <c r="D91" s="32" t="n"/>
      <c r="E91" s="32" t="n"/>
      <c r="F91" s="32" t="n"/>
      <c r="G91" s="32" t="n"/>
      <c r="H91" s="32" t="n"/>
      <c r="I91" s="32" t="n"/>
      <c r="J91" s="32" t="n"/>
      <c r="K91" s="37" t="n"/>
      <c r="L91" s="37" t="n"/>
      <c r="M91" s="38" t="n"/>
      <c r="N91" s="34">
        <f>IFERROR(IF($D91="","",IF(COUNTIF('Bed Inventory'!$A$5:$A$154,$D91)=1,"Valid","Review")),"")</f>
        <v/>
      </c>
      <c r="O91" s="34">
        <f>IFERROR(IF($A91="","",IF(COUNTIF($A$5:$A$304,$A91)=1,"Unique","Duplicate")),"")</f>
        <v/>
      </c>
      <c r="P91" s="34">
        <f>IFERROR(IF($A91="","",IF(AND(OR($F91="Out of Order",$F91="Held"),$L91="",$K91&lt;&gt;"",$K91&lt;TODAY()),"Past Target",IF(AND($L91&lt;&gt;"",$L91&lt;$B91),"Review Dates","OK"))),"")</f>
        <v/>
      </c>
    </row>
    <row r="92">
      <c r="A92" s="32" t="n"/>
      <c r="B92" s="37" t="n"/>
      <c r="C92" s="32" t="n"/>
      <c r="D92" s="32" t="n"/>
      <c r="E92" s="32" t="n"/>
      <c r="F92" s="32" t="n"/>
      <c r="G92" s="32" t="n"/>
      <c r="H92" s="32" t="n"/>
      <c r="I92" s="32" t="n"/>
      <c r="J92" s="32" t="n"/>
      <c r="K92" s="37" t="n"/>
      <c r="L92" s="37" t="n"/>
      <c r="M92" s="38" t="n"/>
      <c r="N92" s="34">
        <f>IFERROR(IF($D92="","",IF(COUNTIF('Bed Inventory'!$A$5:$A$154,$D92)=1,"Valid","Review")),"")</f>
        <v/>
      </c>
      <c r="O92" s="34">
        <f>IFERROR(IF($A92="","",IF(COUNTIF($A$5:$A$304,$A92)=1,"Unique","Duplicate")),"")</f>
        <v/>
      </c>
      <c r="P92" s="34">
        <f>IFERROR(IF($A92="","",IF(AND(OR($F92="Out of Order",$F92="Held"),$L92="",$K92&lt;&gt;"",$K92&lt;TODAY()),"Past Target",IF(AND($L92&lt;&gt;"",$L92&lt;$B92),"Review Dates","OK"))),"")</f>
        <v/>
      </c>
    </row>
    <row r="93">
      <c r="A93" s="32" t="n"/>
      <c r="B93" s="37" t="n"/>
      <c r="C93" s="32" t="n"/>
      <c r="D93" s="32" t="n"/>
      <c r="E93" s="32" t="n"/>
      <c r="F93" s="32" t="n"/>
      <c r="G93" s="32" t="n"/>
      <c r="H93" s="32" t="n"/>
      <c r="I93" s="32" t="n"/>
      <c r="J93" s="32" t="n"/>
      <c r="K93" s="37" t="n"/>
      <c r="L93" s="37" t="n"/>
      <c r="M93" s="38" t="n"/>
      <c r="N93" s="34">
        <f>IFERROR(IF($D93="","",IF(COUNTIF('Bed Inventory'!$A$5:$A$154,$D93)=1,"Valid","Review")),"")</f>
        <v/>
      </c>
      <c r="O93" s="34">
        <f>IFERROR(IF($A93="","",IF(COUNTIF($A$5:$A$304,$A93)=1,"Unique","Duplicate")),"")</f>
        <v/>
      </c>
      <c r="P93" s="34">
        <f>IFERROR(IF($A93="","",IF(AND(OR($F93="Out of Order",$F93="Held"),$L93="",$K93&lt;&gt;"",$K93&lt;TODAY()),"Past Target",IF(AND($L93&lt;&gt;"",$L93&lt;$B93),"Review Dates","OK"))),"")</f>
        <v/>
      </c>
    </row>
    <row r="94">
      <c r="A94" s="32" t="n"/>
      <c r="B94" s="37" t="n"/>
      <c r="C94" s="32" t="n"/>
      <c r="D94" s="32" t="n"/>
      <c r="E94" s="32" t="n"/>
      <c r="F94" s="32" t="n"/>
      <c r="G94" s="32" t="n"/>
      <c r="H94" s="32" t="n"/>
      <c r="I94" s="32" t="n"/>
      <c r="J94" s="32" t="n"/>
      <c r="K94" s="37" t="n"/>
      <c r="L94" s="37" t="n"/>
      <c r="M94" s="38" t="n"/>
      <c r="N94" s="34">
        <f>IFERROR(IF($D94="","",IF(COUNTIF('Bed Inventory'!$A$5:$A$154,$D94)=1,"Valid","Review")),"")</f>
        <v/>
      </c>
      <c r="O94" s="34">
        <f>IFERROR(IF($A94="","",IF(COUNTIF($A$5:$A$304,$A94)=1,"Unique","Duplicate")),"")</f>
        <v/>
      </c>
      <c r="P94" s="34">
        <f>IFERROR(IF($A94="","",IF(AND(OR($F94="Out of Order",$F94="Held"),$L94="",$K94&lt;&gt;"",$K94&lt;TODAY()),"Past Target",IF(AND($L94&lt;&gt;"",$L94&lt;$B94),"Review Dates","OK"))),"")</f>
        <v/>
      </c>
    </row>
    <row r="95">
      <c r="A95" s="32" t="n"/>
      <c r="B95" s="37" t="n"/>
      <c r="C95" s="32" t="n"/>
      <c r="D95" s="32" t="n"/>
      <c r="E95" s="32" t="n"/>
      <c r="F95" s="32" t="n"/>
      <c r="G95" s="32" t="n"/>
      <c r="H95" s="32" t="n"/>
      <c r="I95" s="32" t="n"/>
      <c r="J95" s="32" t="n"/>
      <c r="K95" s="37" t="n"/>
      <c r="L95" s="37" t="n"/>
      <c r="M95" s="38" t="n"/>
      <c r="N95" s="34">
        <f>IFERROR(IF($D95="","",IF(COUNTIF('Bed Inventory'!$A$5:$A$154,$D95)=1,"Valid","Review")),"")</f>
        <v/>
      </c>
      <c r="O95" s="34">
        <f>IFERROR(IF($A95="","",IF(COUNTIF($A$5:$A$304,$A95)=1,"Unique","Duplicate")),"")</f>
        <v/>
      </c>
      <c r="P95" s="34">
        <f>IFERROR(IF($A95="","",IF(AND(OR($F95="Out of Order",$F95="Held"),$L95="",$K95&lt;&gt;"",$K95&lt;TODAY()),"Past Target",IF(AND($L95&lt;&gt;"",$L95&lt;$B95),"Review Dates","OK"))),"")</f>
        <v/>
      </c>
    </row>
    <row r="96">
      <c r="A96" s="32" t="n"/>
      <c r="B96" s="37" t="n"/>
      <c r="C96" s="32" t="n"/>
      <c r="D96" s="32" t="n"/>
      <c r="E96" s="32" t="n"/>
      <c r="F96" s="32" t="n"/>
      <c r="G96" s="32" t="n"/>
      <c r="H96" s="32" t="n"/>
      <c r="I96" s="32" t="n"/>
      <c r="J96" s="32" t="n"/>
      <c r="K96" s="37" t="n"/>
      <c r="L96" s="37" t="n"/>
      <c r="M96" s="38" t="n"/>
      <c r="N96" s="34">
        <f>IFERROR(IF($D96="","",IF(COUNTIF('Bed Inventory'!$A$5:$A$154,$D96)=1,"Valid","Review")),"")</f>
        <v/>
      </c>
      <c r="O96" s="34">
        <f>IFERROR(IF($A96="","",IF(COUNTIF($A$5:$A$304,$A96)=1,"Unique","Duplicate")),"")</f>
        <v/>
      </c>
      <c r="P96" s="34">
        <f>IFERROR(IF($A96="","",IF(AND(OR($F96="Out of Order",$F96="Held"),$L96="",$K96&lt;&gt;"",$K96&lt;TODAY()),"Past Target",IF(AND($L96&lt;&gt;"",$L96&lt;$B96),"Review Dates","OK"))),"")</f>
        <v/>
      </c>
    </row>
    <row r="97">
      <c r="A97" s="32" t="n"/>
      <c r="B97" s="37" t="n"/>
      <c r="C97" s="32" t="n"/>
      <c r="D97" s="32" t="n"/>
      <c r="E97" s="32" t="n"/>
      <c r="F97" s="32" t="n"/>
      <c r="G97" s="32" t="n"/>
      <c r="H97" s="32" t="n"/>
      <c r="I97" s="32" t="n"/>
      <c r="J97" s="32" t="n"/>
      <c r="K97" s="37" t="n"/>
      <c r="L97" s="37" t="n"/>
      <c r="M97" s="38" t="n"/>
      <c r="N97" s="34">
        <f>IFERROR(IF($D97="","",IF(COUNTIF('Bed Inventory'!$A$5:$A$154,$D97)=1,"Valid","Review")),"")</f>
        <v/>
      </c>
      <c r="O97" s="34">
        <f>IFERROR(IF($A97="","",IF(COUNTIF($A$5:$A$304,$A97)=1,"Unique","Duplicate")),"")</f>
        <v/>
      </c>
      <c r="P97" s="34">
        <f>IFERROR(IF($A97="","",IF(AND(OR($F97="Out of Order",$F97="Held"),$L97="",$K97&lt;&gt;"",$K97&lt;TODAY()),"Past Target",IF(AND($L97&lt;&gt;"",$L97&lt;$B97),"Review Dates","OK"))),"")</f>
        <v/>
      </c>
    </row>
    <row r="98">
      <c r="A98" s="32" t="n"/>
      <c r="B98" s="37" t="n"/>
      <c r="C98" s="32" t="n"/>
      <c r="D98" s="32" t="n"/>
      <c r="E98" s="32" t="n"/>
      <c r="F98" s="32" t="n"/>
      <c r="G98" s="32" t="n"/>
      <c r="H98" s="32" t="n"/>
      <c r="I98" s="32" t="n"/>
      <c r="J98" s="32" t="n"/>
      <c r="K98" s="37" t="n"/>
      <c r="L98" s="37" t="n"/>
      <c r="M98" s="38" t="n"/>
      <c r="N98" s="34">
        <f>IFERROR(IF($D98="","",IF(COUNTIF('Bed Inventory'!$A$5:$A$154,$D98)=1,"Valid","Review")),"")</f>
        <v/>
      </c>
      <c r="O98" s="34">
        <f>IFERROR(IF($A98="","",IF(COUNTIF($A$5:$A$304,$A98)=1,"Unique","Duplicate")),"")</f>
        <v/>
      </c>
      <c r="P98" s="34">
        <f>IFERROR(IF($A98="","",IF(AND(OR($F98="Out of Order",$F98="Held"),$L98="",$K98&lt;&gt;"",$K98&lt;TODAY()),"Past Target",IF(AND($L98&lt;&gt;"",$L98&lt;$B98),"Review Dates","OK"))),"")</f>
        <v/>
      </c>
    </row>
    <row r="99">
      <c r="A99" s="32" t="n"/>
      <c r="B99" s="37" t="n"/>
      <c r="C99" s="32" t="n"/>
      <c r="D99" s="32" t="n"/>
      <c r="E99" s="32" t="n"/>
      <c r="F99" s="32" t="n"/>
      <c r="G99" s="32" t="n"/>
      <c r="H99" s="32" t="n"/>
      <c r="I99" s="32" t="n"/>
      <c r="J99" s="32" t="n"/>
      <c r="K99" s="37" t="n"/>
      <c r="L99" s="37" t="n"/>
      <c r="M99" s="38" t="n"/>
      <c r="N99" s="34">
        <f>IFERROR(IF($D99="","",IF(COUNTIF('Bed Inventory'!$A$5:$A$154,$D99)=1,"Valid","Review")),"")</f>
        <v/>
      </c>
      <c r="O99" s="34">
        <f>IFERROR(IF($A99="","",IF(COUNTIF($A$5:$A$304,$A99)=1,"Unique","Duplicate")),"")</f>
        <v/>
      </c>
      <c r="P99" s="34">
        <f>IFERROR(IF($A99="","",IF(AND(OR($F99="Out of Order",$F99="Held"),$L99="",$K99&lt;&gt;"",$K99&lt;TODAY()),"Past Target",IF(AND($L99&lt;&gt;"",$L99&lt;$B99),"Review Dates","OK"))),"")</f>
        <v/>
      </c>
    </row>
    <row r="100">
      <c r="A100" s="32" t="n"/>
      <c r="B100" s="37" t="n"/>
      <c r="C100" s="32" t="n"/>
      <c r="D100" s="32" t="n"/>
      <c r="E100" s="32" t="n"/>
      <c r="F100" s="32" t="n"/>
      <c r="G100" s="32" t="n"/>
      <c r="H100" s="32" t="n"/>
      <c r="I100" s="32" t="n"/>
      <c r="J100" s="32" t="n"/>
      <c r="K100" s="37" t="n"/>
      <c r="L100" s="37" t="n"/>
      <c r="M100" s="38" t="n"/>
      <c r="N100" s="34">
        <f>IFERROR(IF($D100="","",IF(COUNTIF('Bed Inventory'!$A$5:$A$154,$D100)=1,"Valid","Review")),"")</f>
        <v/>
      </c>
      <c r="O100" s="34">
        <f>IFERROR(IF($A100="","",IF(COUNTIF($A$5:$A$304,$A100)=1,"Unique","Duplicate")),"")</f>
        <v/>
      </c>
      <c r="P100" s="34">
        <f>IFERROR(IF($A100="","",IF(AND(OR($F100="Out of Order",$F100="Held"),$L100="",$K100&lt;&gt;"",$K100&lt;TODAY()),"Past Target",IF(AND($L100&lt;&gt;"",$L100&lt;$B100),"Review Dates","OK"))),"")</f>
        <v/>
      </c>
    </row>
    <row r="101">
      <c r="A101" s="32" t="n"/>
      <c r="B101" s="37" t="n"/>
      <c r="C101" s="32" t="n"/>
      <c r="D101" s="32" t="n"/>
      <c r="E101" s="32" t="n"/>
      <c r="F101" s="32" t="n"/>
      <c r="G101" s="32" t="n"/>
      <c r="H101" s="32" t="n"/>
      <c r="I101" s="32" t="n"/>
      <c r="J101" s="32" t="n"/>
      <c r="K101" s="37" t="n"/>
      <c r="L101" s="37" t="n"/>
      <c r="M101" s="38" t="n"/>
      <c r="N101" s="34">
        <f>IFERROR(IF($D101="","",IF(COUNTIF('Bed Inventory'!$A$5:$A$154,$D101)=1,"Valid","Review")),"")</f>
        <v/>
      </c>
      <c r="O101" s="34">
        <f>IFERROR(IF($A101="","",IF(COUNTIF($A$5:$A$304,$A101)=1,"Unique","Duplicate")),"")</f>
        <v/>
      </c>
      <c r="P101" s="34">
        <f>IFERROR(IF($A101="","",IF(AND(OR($F101="Out of Order",$F101="Held"),$L101="",$K101&lt;&gt;"",$K101&lt;TODAY()),"Past Target",IF(AND($L101&lt;&gt;"",$L101&lt;$B101),"Review Dates","OK"))),"")</f>
        <v/>
      </c>
    </row>
    <row r="102">
      <c r="A102" s="32" t="n"/>
      <c r="B102" s="37" t="n"/>
      <c r="C102" s="32" t="n"/>
      <c r="D102" s="32" t="n"/>
      <c r="E102" s="32" t="n"/>
      <c r="F102" s="32" t="n"/>
      <c r="G102" s="32" t="n"/>
      <c r="H102" s="32" t="n"/>
      <c r="I102" s="32" t="n"/>
      <c r="J102" s="32" t="n"/>
      <c r="K102" s="37" t="n"/>
      <c r="L102" s="37" t="n"/>
      <c r="M102" s="38" t="n"/>
      <c r="N102" s="34">
        <f>IFERROR(IF($D102="","",IF(COUNTIF('Bed Inventory'!$A$5:$A$154,$D102)=1,"Valid","Review")),"")</f>
        <v/>
      </c>
      <c r="O102" s="34">
        <f>IFERROR(IF($A102="","",IF(COUNTIF($A$5:$A$304,$A102)=1,"Unique","Duplicate")),"")</f>
        <v/>
      </c>
      <c r="P102" s="34">
        <f>IFERROR(IF($A102="","",IF(AND(OR($F102="Out of Order",$F102="Held"),$L102="",$K102&lt;&gt;"",$K102&lt;TODAY()),"Past Target",IF(AND($L102&lt;&gt;"",$L102&lt;$B102),"Review Dates","OK"))),"")</f>
        <v/>
      </c>
    </row>
    <row r="103">
      <c r="A103" s="32" t="n"/>
      <c r="B103" s="37" t="n"/>
      <c r="C103" s="32" t="n"/>
      <c r="D103" s="32" t="n"/>
      <c r="E103" s="32" t="n"/>
      <c r="F103" s="32" t="n"/>
      <c r="G103" s="32" t="n"/>
      <c r="H103" s="32" t="n"/>
      <c r="I103" s="32" t="n"/>
      <c r="J103" s="32" t="n"/>
      <c r="K103" s="37" t="n"/>
      <c r="L103" s="37" t="n"/>
      <c r="M103" s="38" t="n"/>
      <c r="N103" s="34">
        <f>IFERROR(IF($D103="","",IF(COUNTIF('Bed Inventory'!$A$5:$A$154,$D103)=1,"Valid","Review")),"")</f>
        <v/>
      </c>
      <c r="O103" s="34">
        <f>IFERROR(IF($A103="","",IF(COUNTIF($A$5:$A$304,$A103)=1,"Unique","Duplicate")),"")</f>
        <v/>
      </c>
      <c r="P103" s="34">
        <f>IFERROR(IF($A103="","",IF(AND(OR($F103="Out of Order",$F103="Held"),$L103="",$K103&lt;&gt;"",$K103&lt;TODAY()),"Past Target",IF(AND($L103&lt;&gt;"",$L103&lt;$B103),"Review Dates","OK"))),"")</f>
        <v/>
      </c>
    </row>
    <row r="104">
      <c r="A104" s="32" t="n"/>
      <c r="B104" s="37" t="n"/>
      <c r="C104" s="32" t="n"/>
      <c r="D104" s="32" t="n"/>
      <c r="E104" s="32" t="n"/>
      <c r="F104" s="32" t="n"/>
      <c r="G104" s="32" t="n"/>
      <c r="H104" s="32" t="n"/>
      <c r="I104" s="32" t="n"/>
      <c r="J104" s="32" t="n"/>
      <c r="K104" s="37" t="n"/>
      <c r="L104" s="37" t="n"/>
      <c r="M104" s="38" t="n"/>
      <c r="N104" s="34">
        <f>IFERROR(IF($D104="","",IF(COUNTIF('Bed Inventory'!$A$5:$A$154,$D104)=1,"Valid","Review")),"")</f>
        <v/>
      </c>
      <c r="O104" s="34">
        <f>IFERROR(IF($A104="","",IF(COUNTIF($A$5:$A$304,$A104)=1,"Unique","Duplicate")),"")</f>
        <v/>
      </c>
      <c r="P104" s="34">
        <f>IFERROR(IF($A104="","",IF(AND(OR($F104="Out of Order",$F104="Held"),$L104="",$K104&lt;&gt;"",$K104&lt;TODAY()),"Past Target",IF(AND($L104&lt;&gt;"",$L104&lt;$B104),"Review Dates","OK"))),"")</f>
        <v/>
      </c>
    </row>
    <row r="105">
      <c r="A105" s="32" t="n"/>
      <c r="B105" s="37" t="n"/>
      <c r="C105" s="32" t="n"/>
      <c r="D105" s="32" t="n"/>
      <c r="E105" s="32" t="n"/>
      <c r="F105" s="32" t="n"/>
      <c r="G105" s="32" t="n"/>
      <c r="H105" s="32" t="n"/>
      <c r="I105" s="32" t="n"/>
      <c r="J105" s="32" t="n"/>
      <c r="K105" s="37" t="n"/>
      <c r="L105" s="37" t="n"/>
      <c r="M105" s="38" t="n"/>
      <c r="N105" s="34">
        <f>IFERROR(IF($D105="","",IF(COUNTIF('Bed Inventory'!$A$5:$A$154,$D105)=1,"Valid","Review")),"")</f>
        <v/>
      </c>
      <c r="O105" s="34">
        <f>IFERROR(IF($A105="","",IF(COUNTIF($A$5:$A$304,$A105)=1,"Unique","Duplicate")),"")</f>
        <v/>
      </c>
      <c r="P105" s="34">
        <f>IFERROR(IF($A105="","",IF(AND(OR($F105="Out of Order",$F105="Held"),$L105="",$K105&lt;&gt;"",$K105&lt;TODAY()),"Past Target",IF(AND($L105&lt;&gt;"",$L105&lt;$B105),"Review Dates","OK"))),"")</f>
        <v/>
      </c>
    </row>
    <row r="106">
      <c r="A106" s="32" t="n"/>
      <c r="B106" s="37" t="n"/>
      <c r="C106" s="32" t="n"/>
      <c r="D106" s="32" t="n"/>
      <c r="E106" s="32" t="n"/>
      <c r="F106" s="32" t="n"/>
      <c r="G106" s="32" t="n"/>
      <c r="H106" s="32" t="n"/>
      <c r="I106" s="32" t="n"/>
      <c r="J106" s="32" t="n"/>
      <c r="K106" s="37" t="n"/>
      <c r="L106" s="37" t="n"/>
      <c r="M106" s="38" t="n"/>
      <c r="N106" s="34">
        <f>IFERROR(IF($D106="","",IF(COUNTIF('Bed Inventory'!$A$5:$A$154,$D106)=1,"Valid","Review")),"")</f>
        <v/>
      </c>
      <c r="O106" s="34">
        <f>IFERROR(IF($A106="","",IF(COUNTIF($A$5:$A$304,$A106)=1,"Unique","Duplicate")),"")</f>
        <v/>
      </c>
      <c r="P106" s="34">
        <f>IFERROR(IF($A106="","",IF(AND(OR($F106="Out of Order",$F106="Held"),$L106="",$K106&lt;&gt;"",$K106&lt;TODAY()),"Past Target",IF(AND($L106&lt;&gt;"",$L106&lt;$B106),"Review Dates","OK"))),"")</f>
        <v/>
      </c>
    </row>
    <row r="107">
      <c r="A107" s="32" t="n"/>
      <c r="B107" s="37" t="n"/>
      <c r="C107" s="32" t="n"/>
      <c r="D107" s="32" t="n"/>
      <c r="E107" s="32" t="n"/>
      <c r="F107" s="32" t="n"/>
      <c r="G107" s="32" t="n"/>
      <c r="H107" s="32" t="n"/>
      <c r="I107" s="32" t="n"/>
      <c r="J107" s="32" t="n"/>
      <c r="K107" s="37" t="n"/>
      <c r="L107" s="37" t="n"/>
      <c r="M107" s="38" t="n"/>
      <c r="N107" s="34">
        <f>IFERROR(IF($D107="","",IF(COUNTIF('Bed Inventory'!$A$5:$A$154,$D107)=1,"Valid","Review")),"")</f>
        <v/>
      </c>
      <c r="O107" s="34">
        <f>IFERROR(IF($A107="","",IF(COUNTIF($A$5:$A$304,$A107)=1,"Unique","Duplicate")),"")</f>
        <v/>
      </c>
      <c r="P107" s="34">
        <f>IFERROR(IF($A107="","",IF(AND(OR($F107="Out of Order",$F107="Held"),$L107="",$K107&lt;&gt;"",$K107&lt;TODAY()),"Past Target",IF(AND($L107&lt;&gt;"",$L107&lt;$B107),"Review Dates","OK"))),"")</f>
        <v/>
      </c>
    </row>
    <row r="108">
      <c r="A108" s="32" t="n"/>
      <c r="B108" s="37" t="n"/>
      <c r="C108" s="32" t="n"/>
      <c r="D108" s="32" t="n"/>
      <c r="E108" s="32" t="n"/>
      <c r="F108" s="32" t="n"/>
      <c r="G108" s="32" t="n"/>
      <c r="H108" s="32" t="n"/>
      <c r="I108" s="32" t="n"/>
      <c r="J108" s="32" t="n"/>
      <c r="K108" s="37" t="n"/>
      <c r="L108" s="37" t="n"/>
      <c r="M108" s="38" t="n"/>
      <c r="N108" s="34">
        <f>IFERROR(IF($D108="","",IF(COUNTIF('Bed Inventory'!$A$5:$A$154,$D108)=1,"Valid","Review")),"")</f>
        <v/>
      </c>
      <c r="O108" s="34">
        <f>IFERROR(IF($A108="","",IF(COUNTIF($A$5:$A$304,$A108)=1,"Unique","Duplicate")),"")</f>
        <v/>
      </c>
      <c r="P108" s="34">
        <f>IFERROR(IF($A108="","",IF(AND(OR($F108="Out of Order",$F108="Held"),$L108="",$K108&lt;&gt;"",$K108&lt;TODAY()),"Past Target",IF(AND($L108&lt;&gt;"",$L108&lt;$B108),"Review Dates","OK"))),"")</f>
        <v/>
      </c>
    </row>
    <row r="109">
      <c r="A109" s="32" t="n"/>
      <c r="B109" s="37" t="n"/>
      <c r="C109" s="32" t="n"/>
      <c r="D109" s="32" t="n"/>
      <c r="E109" s="32" t="n"/>
      <c r="F109" s="32" t="n"/>
      <c r="G109" s="32" t="n"/>
      <c r="H109" s="32" t="n"/>
      <c r="I109" s="32" t="n"/>
      <c r="J109" s="32" t="n"/>
      <c r="K109" s="37" t="n"/>
      <c r="L109" s="37" t="n"/>
      <c r="M109" s="38" t="n"/>
      <c r="N109" s="34">
        <f>IFERROR(IF($D109="","",IF(COUNTIF('Bed Inventory'!$A$5:$A$154,$D109)=1,"Valid","Review")),"")</f>
        <v/>
      </c>
      <c r="O109" s="34">
        <f>IFERROR(IF($A109="","",IF(COUNTIF($A$5:$A$304,$A109)=1,"Unique","Duplicate")),"")</f>
        <v/>
      </c>
      <c r="P109" s="34">
        <f>IFERROR(IF($A109="","",IF(AND(OR($F109="Out of Order",$F109="Held"),$L109="",$K109&lt;&gt;"",$K109&lt;TODAY()),"Past Target",IF(AND($L109&lt;&gt;"",$L109&lt;$B109),"Review Dates","OK"))),"")</f>
        <v/>
      </c>
    </row>
    <row r="110">
      <c r="A110" s="32" t="n"/>
      <c r="B110" s="37" t="n"/>
      <c r="C110" s="32" t="n"/>
      <c r="D110" s="32" t="n"/>
      <c r="E110" s="32" t="n"/>
      <c r="F110" s="32" t="n"/>
      <c r="G110" s="32" t="n"/>
      <c r="H110" s="32" t="n"/>
      <c r="I110" s="32" t="n"/>
      <c r="J110" s="32" t="n"/>
      <c r="K110" s="37" t="n"/>
      <c r="L110" s="37" t="n"/>
      <c r="M110" s="38" t="n"/>
      <c r="N110" s="34">
        <f>IFERROR(IF($D110="","",IF(COUNTIF('Bed Inventory'!$A$5:$A$154,$D110)=1,"Valid","Review")),"")</f>
        <v/>
      </c>
      <c r="O110" s="34">
        <f>IFERROR(IF($A110="","",IF(COUNTIF($A$5:$A$304,$A110)=1,"Unique","Duplicate")),"")</f>
        <v/>
      </c>
      <c r="P110" s="34">
        <f>IFERROR(IF($A110="","",IF(AND(OR($F110="Out of Order",$F110="Held"),$L110="",$K110&lt;&gt;"",$K110&lt;TODAY()),"Past Target",IF(AND($L110&lt;&gt;"",$L110&lt;$B110),"Review Dates","OK"))),"")</f>
        <v/>
      </c>
    </row>
    <row r="111">
      <c r="A111" s="32" t="n"/>
      <c r="B111" s="37" t="n"/>
      <c r="C111" s="32" t="n"/>
      <c r="D111" s="32" t="n"/>
      <c r="E111" s="32" t="n"/>
      <c r="F111" s="32" t="n"/>
      <c r="G111" s="32" t="n"/>
      <c r="H111" s="32" t="n"/>
      <c r="I111" s="32" t="n"/>
      <c r="J111" s="32" t="n"/>
      <c r="K111" s="37" t="n"/>
      <c r="L111" s="37" t="n"/>
      <c r="M111" s="38" t="n"/>
      <c r="N111" s="34">
        <f>IFERROR(IF($D111="","",IF(COUNTIF('Bed Inventory'!$A$5:$A$154,$D111)=1,"Valid","Review")),"")</f>
        <v/>
      </c>
      <c r="O111" s="34">
        <f>IFERROR(IF($A111="","",IF(COUNTIF($A$5:$A$304,$A111)=1,"Unique","Duplicate")),"")</f>
        <v/>
      </c>
      <c r="P111" s="34">
        <f>IFERROR(IF($A111="","",IF(AND(OR($F111="Out of Order",$F111="Held"),$L111="",$K111&lt;&gt;"",$K111&lt;TODAY()),"Past Target",IF(AND($L111&lt;&gt;"",$L111&lt;$B111),"Review Dates","OK"))),"")</f>
        <v/>
      </c>
    </row>
    <row r="112">
      <c r="A112" s="32" t="n"/>
      <c r="B112" s="37" t="n"/>
      <c r="C112" s="32" t="n"/>
      <c r="D112" s="32" t="n"/>
      <c r="E112" s="32" t="n"/>
      <c r="F112" s="32" t="n"/>
      <c r="G112" s="32" t="n"/>
      <c r="H112" s="32" t="n"/>
      <c r="I112" s="32" t="n"/>
      <c r="J112" s="32" t="n"/>
      <c r="K112" s="37" t="n"/>
      <c r="L112" s="37" t="n"/>
      <c r="M112" s="38" t="n"/>
      <c r="N112" s="34">
        <f>IFERROR(IF($D112="","",IF(COUNTIF('Bed Inventory'!$A$5:$A$154,$D112)=1,"Valid","Review")),"")</f>
        <v/>
      </c>
      <c r="O112" s="34">
        <f>IFERROR(IF($A112="","",IF(COUNTIF($A$5:$A$304,$A112)=1,"Unique","Duplicate")),"")</f>
        <v/>
      </c>
      <c r="P112" s="34">
        <f>IFERROR(IF($A112="","",IF(AND(OR($F112="Out of Order",$F112="Held"),$L112="",$K112&lt;&gt;"",$K112&lt;TODAY()),"Past Target",IF(AND($L112&lt;&gt;"",$L112&lt;$B112),"Review Dates","OK"))),"")</f>
        <v/>
      </c>
    </row>
    <row r="113">
      <c r="A113" s="32" t="n"/>
      <c r="B113" s="37" t="n"/>
      <c r="C113" s="32" t="n"/>
      <c r="D113" s="32" t="n"/>
      <c r="E113" s="32" t="n"/>
      <c r="F113" s="32" t="n"/>
      <c r="G113" s="32" t="n"/>
      <c r="H113" s="32" t="n"/>
      <c r="I113" s="32" t="n"/>
      <c r="J113" s="32" t="n"/>
      <c r="K113" s="37" t="n"/>
      <c r="L113" s="37" t="n"/>
      <c r="M113" s="38" t="n"/>
      <c r="N113" s="34">
        <f>IFERROR(IF($D113="","",IF(COUNTIF('Bed Inventory'!$A$5:$A$154,$D113)=1,"Valid","Review")),"")</f>
        <v/>
      </c>
      <c r="O113" s="34">
        <f>IFERROR(IF($A113="","",IF(COUNTIF($A$5:$A$304,$A113)=1,"Unique","Duplicate")),"")</f>
        <v/>
      </c>
      <c r="P113" s="34">
        <f>IFERROR(IF($A113="","",IF(AND(OR($F113="Out of Order",$F113="Held"),$L113="",$K113&lt;&gt;"",$K113&lt;TODAY()),"Past Target",IF(AND($L113&lt;&gt;"",$L113&lt;$B113),"Review Dates","OK"))),"")</f>
        <v/>
      </c>
    </row>
    <row r="114">
      <c r="A114" s="32" t="n"/>
      <c r="B114" s="37" t="n"/>
      <c r="C114" s="32" t="n"/>
      <c r="D114" s="32" t="n"/>
      <c r="E114" s="32" t="n"/>
      <c r="F114" s="32" t="n"/>
      <c r="G114" s="32" t="n"/>
      <c r="H114" s="32" t="n"/>
      <c r="I114" s="32" t="n"/>
      <c r="J114" s="32" t="n"/>
      <c r="K114" s="37" t="n"/>
      <c r="L114" s="37" t="n"/>
      <c r="M114" s="38" t="n"/>
      <c r="N114" s="34">
        <f>IFERROR(IF($D114="","",IF(COUNTIF('Bed Inventory'!$A$5:$A$154,$D114)=1,"Valid","Review")),"")</f>
        <v/>
      </c>
      <c r="O114" s="34">
        <f>IFERROR(IF($A114="","",IF(COUNTIF($A$5:$A$304,$A114)=1,"Unique","Duplicate")),"")</f>
        <v/>
      </c>
      <c r="P114" s="34">
        <f>IFERROR(IF($A114="","",IF(AND(OR($F114="Out of Order",$F114="Held"),$L114="",$K114&lt;&gt;"",$K114&lt;TODAY()),"Past Target",IF(AND($L114&lt;&gt;"",$L114&lt;$B114),"Review Dates","OK"))),"")</f>
        <v/>
      </c>
    </row>
    <row r="115">
      <c r="A115" s="32" t="n"/>
      <c r="B115" s="37" t="n"/>
      <c r="C115" s="32" t="n"/>
      <c r="D115" s="32" t="n"/>
      <c r="E115" s="32" t="n"/>
      <c r="F115" s="32" t="n"/>
      <c r="G115" s="32" t="n"/>
      <c r="H115" s="32" t="n"/>
      <c r="I115" s="32" t="n"/>
      <c r="J115" s="32" t="n"/>
      <c r="K115" s="37" t="n"/>
      <c r="L115" s="37" t="n"/>
      <c r="M115" s="38" t="n"/>
      <c r="N115" s="34">
        <f>IFERROR(IF($D115="","",IF(COUNTIF('Bed Inventory'!$A$5:$A$154,$D115)=1,"Valid","Review")),"")</f>
        <v/>
      </c>
      <c r="O115" s="34">
        <f>IFERROR(IF($A115="","",IF(COUNTIF($A$5:$A$304,$A115)=1,"Unique","Duplicate")),"")</f>
        <v/>
      </c>
      <c r="P115" s="34">
        <f>IFERROR(IF($A115="","",IF(AND(OR($F115="Out of Order",$F115="Held"),$L115="",$K115&lt;&gt;"",$K115&lt;TODAY()),"Past Target",IF(AND($L115&lt;&gt;"",$L115&lt;$B115),"Review Dates","OK"))),"")</f>
        <v/>
      </c>
    </row>
    <row r="116">
      <c r="A116" s="32" t="n"/>
      <c r="B116" s="37" t="n"/>
      <c r="C116" s="32" t="n"/>
      <c r="D116" s="32" t="n"/>
      <c r="E116" s="32" t="n"/>
      <c r="F116" s="32" t="n"/>
      <c r="G116" s="32" t="n"/>
      <c r="H116" s="32" t="n"/>
      <c r="I116" s="32" t="n"/>
      <c r="J116" s="32" t="n"/>
      <c r="K116" s="37" t="n"/>
      <c r="L116" s="37" t="n"/>
      <c r="M116" s="38" t="n"/>
      <c r="N116" s="34">
        <f>IFERROR(IF($D116="","",IF(COUNTIF('Bed Inventory'!$A$5:$A$154,$D116)=1,"Valid","Review")),"")</f>
        <v/>
      </c>
      <c r="O116" s="34">
        <f>IFERROR(IF($A116="","",IF(COUNTIF($A$5:$A$304,$A116)=1,"Unique","Duplicate")),"")</f>
        <v/>
      </c>
      <c r="P116" s="34">
        <f>IFERROR(IF($A116="","",IF(AND(OR($F116="Out of Order",$F116="Held"),$L116="",$K116&lt;&gt;"",$K116&lt;TODAY()),"Past Target",IF(AND($L116&lt;&gt;"",$L116&lt;$B116),"Review Dates","OK"))),"")</f>
        <v/>
      </c>
    </row>
    <row r="117">
      <c r="A117" s="32" t="n"/>
      <c r="B117" s="37" t="n"/>
      <c r="C117" s="32" t="n"/>
      <c r="D117" s="32" t="n"/>
      <c r="E117" s="32" t="n"/>
      <c r="F117" s="32" t="n"/>
      <c r="G117" s="32" t="n"/>
      <c r="H117" s="32" t="n"/>
      <c r="I117" s="32" t="n"/>
      <c r="J117" s="32" t="n"/>
      <c r="K117" s="37" t="n"/>
      <c r="L117" s="37" t="n"/>
      <c r="M117" s="38" t="n"/>
      <c r="N117" s="34">
        <f>IFERROR(IF($D117="","",IF(COUNTIF('Bed Inventory'!$A$5:$A$154,$D117)=1,"Valid","Review")),"")</f>
        <v/>
      </c>
      <c r="O117" s="34">
        <f>IFERROR(IF($A117="","",IF(COUNTIF($A$5:$A$304,$A117)=1,"Unique","Duplicate")),"")</f>
        <v/>
      </c>
      <c r="P117" s="34">
        <f>IFERROR(IF($A117="","",IF(AND(OR($F117="Out of Order",$F117="Held"),$L117="",$K117&lt;&gt;"",$K117&lt;TODAY()),"Past Target",IF(AND($L117&lt;&gt;"",$L117&lt;$B117),"Review Dates","OK"))),"")</f>
        <v/>
      </c>
    </row>
    <row r="118">
      <c r="A118" s="32" t="n"/>
      <c r="B118" s="37" t="n"/>
      <c r="C118" s="32" t="n"/>
      <c r="D118" s="32" t="n"/>
      <c r="E118" s="32" t="n"/>
      <c r="F118" s="32" t="n"/>
      <c r="G118" s="32" t="n"/>
      <c r="H118" s="32" t="n"/>
      <c r="I118" s="32" t="n"/>
      <c r="J118" s="32" t="n"/>
      <c r="K118" s="37" t="n"/>
      <c r="L118" s="37" t="n"/>
      <c r="M118" s="38" t="n"/>
      <c r="N118" s="34">
        <f>IFERROR(IF($D118="","",IF(COUNTIF('Bed Inventory'!$A$5:$A$154,$D118)=1,"Valid","Review")),"")</f>
        <v/>
      </c>
      <c r="O118" s="34">
        <f>IFERROR(IF($A118="","",IF(COUNTIF($A$5:$A$304,$A118)=1,"Unique","Duplicate")),"")</f>
        <v/>
      </c>
      <c r="P118" s="34">
        <f>IFERROR(IF($A118="","",IF(AND(OR($F118="Out of Order",$F118="Held"),$L118="",$K118&lt;&gt;"",$K118&lt;TODAY()),"Past Target",IF(AND($L118&lt;&gt;"",$L118&lt;$B118),"Review Dates","OK"))),"")</f>
        <v/>
      </c>
    </row>
    <row r="119">
      <c r="A119" s="32" t="n"/>
      <c r="B119" s="37" t="n"/>
      <c r="C119" s="32" t="n"/>
      <c r="D119" s="32" t="n"/>
      <c r="E119" s="32" t="n"/>
      <c r="F119" s="32" t="n"/>
      <c r="G119" s="32" t="n"/>
      <c r="H119" s="32" t="n"/>
      <c r="I119" s="32" t="n"/>
      <c r="J119" s="32" t="n"/>
      <c r="K119" s="37" t="n"/>
      <c r="L119" s="37" t="n"/>
      <c r="M119" s="38" t="n"/>
      <c r="N119" s="34">
        <f>IFERROR(IF($D119="","",IF(COUNTIF('Bed Inventory'!$A$5:$A$154,$D119)=1,"Valid","Review")),"")</f>
        <v/>
      </c>
      <c r="O119" s="34">
        <f>IFERROR(IF($A119="","",IF(COUNTIF($A$5:$A$304,$A119)=1,"Unique","Duplicate")),"")</f>
        <v/>
      </c>
      <c r="P119" s="34">
        <f>IFERROR(IF($A119="","",IF(AND(OR($F119="Out of Order",$F119="Held"),$L119="",$K119&lt;&gt;"",$K119&lt;TODAY()),"Past Target",IF(AND($L119&lt;&gt;"",$L119&lt;$B119),"Review Dates","OK"))),"")</f>
        <v/>
      </c>
    </row>
    <row r="120">
      <c r="A120" s="32" t="n"/>
      <c r="B120" s="37" t="n"/>
      <c r="C120" s="32" t="n"/>
      <c r="D120" s="32" t="n"/>
      <c r="E120" s="32" t="n"/>
      <c r="F120" s="32" t="n"/>
      <c r="G120" s="32" t="n"/>
      <c r="H120" s="32" t="n"/>
      <c r="I120" s="32" t="n"/>
      <c r="J120" s="32" t="n"/>
      <c r="K120" s="37" t="n"/>
      <c r="L120" s="37" t="n"/>
      <c r="M120" s="38" t="n"/>
      <c r="N120" s="34">
        <f>IFERROR(IF($D120="","",IF(COUNTIF('Bed Inventory'!$A$5:$A$154,$D120)=1,"Valid","Review")),"")</f>
        <v/>
      </c>
      <c r="O120" s="34">
        <f>IFERROR(IF($A120="","",IF(COUNTIF($A$5:$A$304,$A120)=1,"Unique","Duplicate")),"")</f>
        <v/>
      </c>
      <c r="P120" s="34">
        <f>IFERROR(IF($A120="","",IF(AND(OR($F120="Out of Order",$F120="Held"),$L120="",$K120&lt;&gt;"",$K120&lt;TODAY()),"Past Target",IF(AND($L120&lt;&gt;"",$L120&lt;$B120),"Review Dates","OK"))),"")</f>
        <v/>
      </c>
    </row>
    <row r="121">
      <c r="A121" s="32" t="n"/>
      <c r="B121" s="37" t="n"/>
      <c r="C121" s="32" t="n"/>
      <c r="D121" s="32" t="n"/>
      <c r="E121" s="32" t="n"/>
      <c r="F121" s="32" t="n"/>
      <c r="G121" s="32" t="n"/>
      <c r="H121" s="32" t="n"/>
      <c r="I121" s="32" t="n"/>
      <c r="J121" s="32" t="n"/>
      <c r="K121" s="37" t="n"/>
      <c r="L121" s="37" t="n"/>
      <c r="M121" s="38" t="n"/>
      <c r="N121" s="34">
        <f>IFERROR(IF($D121="","",IF(COUNTIF('Bed Inventory'!$A$5:$A$154,$D121)=1,"Valid","Review")),"")</f>
        <v/>
      </c>
      <c r="O121" s="34">
        <f>IFERROR(IF($A121="","",IF(COUNTIF($A$5:$A$304,$A121)=1,"Unique","Duplicate")),"")</f>
        <v/>
      </c>
      <c r="P121" s="34">
        <f>IFERROR(IF($A121="","",IF(AND(OR($F121="Out of Order",$F121="Held"),$L121="",$K121&lt;&gt;"",$K121&lt;TODAY()),"Past Target",IF(AND($L121&lt;&gt;"",$L121&lt;$B121),"Review Dates","OK"))),"")</f>
        <v/>
      </c>
    </row>
    <row r="122">
      <c r="A122" s="32" t="n"/>
      <c r="B122" s="37" t="n"/>
      <c r="C122" s="32" t="n"/>
      <c r="D122" s="32" t="n"/>
      <c r="E122" s="32" t="n"/>
      <c r="F122" s="32" t="n"/>
      <c r="G122" s="32" t="n"/>
      <c r="H122" s="32" t="n"/>
      <c r="I122" s="32" t="n"/>
      <c r="J122" s="32" t="n"/>
      <c r="K122" s="37" t="n"/>
      <c r="L122" s="37" t="n"/>
      <c r="M122" s="38" t="n"/>
      <c r="N122" s="34">
        <f>IFERROR(IF($D122="","",IF(COUNTIF('Bed Inventory'!$A$5:$A$154,$D122)=1,"Valid","Review")),"")</f>
        <v/>
      </c>
      <c r="O122" s="34">
        <f>IFERROR(IF($A122="","",IF(COUNTIF($A$5:$A$304,$A122)=1,"Unique","Duplicate")),"")</f>
        <v/>
      </c>
      <c r="P122" s="34">
        <f>IFERROR(IF($A122="","",IF(AND(OR($F122="Out of Order",$F122="Held"),$L122="",$K122&lt;&gt;"",$K122&lt;TODAY()),"Past Target",IF(AND($L122&lt;&gt;"",$L122&lt;$B122),"Review Dates","OK"))),"")</f>
        <v/>
      </c>
    </row>
    <row r="123">
      <c r="A123" s="32" t="n"/>
      <c r="B123" s="37" t="n"/>
      <c r="C123" s="32" t="n"/>
      <c r="D123" s="32" t="n"/>
      <c r="E123" s="32" t="n"/>
      <c r="F123" s="32" t="n"/>
      <c r="G123" s="32" t="n"/>
      <c r="H123" s="32" t="n"/>
      <c r="I123" s="32" t="n"/>
      <c r="J123" s="32" t="n"/>
      <c r="K123" s="37" t="n"/>
      <c r="L123" s="37" t="n"/>
      <c r="M123" s="38" t="n"/>
      <c r="N123" s="34">
        <f>IFERROR(IF($D123="","",IF(COUNTIF('Bed Inventory'!$A$5:$A$154,$D123)=1,"Valid","Review")),"")</f>
        <v/>
      </c>
      <c r="O123" s="34">
        <f>IFERROR(IF($A123="","",IF(COUNTIF($A$5:$A$304,$A123)=1,"Unique","Duplicate")),"")</f>
        <v/>
      </c>
      <c r="P123" s="34">
        <f>IFERROR(IF($A123="","",IF(AND(OR($F123="Out of Order",$F123="Held"),$L123="",$K123&lt;&gt;"",$K123&lt;TODAY()),"Past Target",IF(AND($L123&lt;&gt;"",$L123&lt;$B123),"Review Dates","OK"))),"")</f>
        <v/>
      </c>
    </row>
    <row r="124">
      <c r="A124" s="32" t="n"/>
      <c r="B124" s="37" t="n"/>
      <c r="C124" s="32" t="n"/>
      <c r="D124" s="32" t="n"/>
      <c r="E124" s="32" t="n"/>
      <c r="F124" s="32" t="n"/>
      <c r="G124" s="32" t="n"/>
      <c r="H124" s="32" t="n"/>
      <c r="I124" s="32" t="n"/>
      <c r="J124" s="32" t="n"/>
      <c r="K124" s="37" t="n"/>
      <c r="L124" s="37" t="n"/>
      <c r="M124" s="38" t="n"/>
      <c r="N124" s="34">
        <f>IFERROR(IF($D124="","",IF(COUNTIF('Bed Inventory'!$A$5:$A$154,$D124)=1,"Valid","Review")),"")</f>
        <v/>
      </c>
      <c r="O124" s="34">
        <f>IFERROR(IF($A124="","",IF(COUNTIF($A$5:$A$304,$A124)=1,"Unique","Duplicate")),"")</f>
        <v/>
      </c>
      <c r="P124" s="34">
        <f>IFERROR(IF($A124="","",IF(AND(OR($F124="Out of Order",$F124="Held"),$L124="",$K124&lt;&gt;"",$K124&lt;TODAY()),"Past Target",IF(AND($L124&lt;&gt;"",$L124&lt;$B124),"Review Dates","OK"))),"")</f>
        <v/>
      </c>
    </row>
    <row r="125">
      <c r="A125" s="32" t="n"/>
      <c r="B125" s="37" t="n"/>
      <c r="C125" s="32" t="n"/>
      <c r="D125" s="32" t="n"/>
      <c r="E125" s="32" t="n"/>
      <c r="F125" s="32" t="n"/>
      <c r="G125" s="32" t="n"/>
      <c r="H125" s="32" t="n"/>
      <c r="I125" s="32" t="n"/>
      <c r="J125" s="32" t="n"/>
      <c r="K125" s="37" t="n"/>
      <c r="L125" s="37" t="n"/>
      <c r="M125" s="38" t="n"/>
      <c r="N125" s="34">
        <f>IFERROR(IF($D125="","",IF(COUNTIF('Bed Inventory'!$A$5:$A$154,$D125)=1,"Valid","Review")),"")</f>
        <v/>
      </c>
      <c r="O125" s="34">
        <f>IFERROR(IF($A125="","",IF(COUNTIF($A$5:$A$304,$A125)=1,"Unique","Duplicate")),"")</f>
        <v/>
      </c>
      <c r="P125" s="34">
        <f>IFERROR(IF($A125="","",IF(AND(OR($F125="Out of Order",$F125="Held"),$L125="",$K125&lt;&gt;"",$K125&lt;TODAY()),"Past Target",IF(AND($L125&lt;&gt;"",$L125&lt;$B125),"Review Dates","OK"))),"")</f>
        <v/>
      </c>
    </row>
    <row r="126">
      <c r="A126" s="32" t="n"/>
      <c r="B126" s="37" t="n"/>
      <c r="C126" s="32" t="n"/>
      <c r="D126" s="32" t="n"/>
      <c r="E126" s="32" t="n"/>
      <c r="F126" s="32" t="n"/>
      <c r="G126" s="32" t="n"/>
      <c r="H126" s="32" t="n"/>
      <c r="I126" s="32" t="n"/>
      <c r="J126" s="32" t="n"/>
      <c r="K126" s="37" t="n"/>
      <c r="L126" s="37" t="n"/>
      <c r="M126" s="38" t="n"/>
      <c r="N126" s="34">
        <f>IFERROR(IF($D126="","",IF(COUNTIF('Bed Inventory'!$A$5:$A$154,$D126)=1,"Valid","Review")),"")</f>
        <v/>
      </c>
      <c r="O126" s="34">
        <f>IFERROR(IF($A126="","",IF(COUNTIF($A$5:$A$304,$A126)=1,"Unique","Duplicate")),"")</f>
        <v/>
      </c>
      <c r="P126" s="34">
        <f>IFERROR(IF($A126="","",IF(AND(OR($F126="Out of Order",$F126="Held"),$L126="",$K126&lt;&gt;"",$K126&lt;TODAY()),"Past Target",IF(AND($L126&lt;&gt;"",$L126&lt;$B126),"Review Dates","OK"))),"")</f>
        <v/>
      </c>
    </row>
    <row r="127">
      <c r="A127" s="32" t="n"/>
      <c r="B127" s="37" t="n"/>
      <c r="C127" s="32" t="n"/>
      <c r="D127" s="32" t="n"/>
      <c r="E127" s="32" t="n"/>
      <c r="F127" s="32" t="n"/>
      <c r="G127" s="32" t="n"/>
      <c r="H127" s="32" t="n"/>
      <c r="I127" s="32" t="n"/>
      <c r="J127" s="32" t="n"/>
      <c r="K127" s="37" t="n"/>
      <c r="L127" s="37" t="n"/>
      <c r="M127" s="38" t="n"/>
      <c r="N127" s="34">
        <f>IFERROR(IF($D127="","",IF(COUNTIF('Bed Inventory'!$A$5:$A$154,$D127)=1,"Valid","Review")),"")</f>
        <v/>
      </c>
      <c r="O127" s="34">
        <f>IFERROR(IF($A127="","",IF(COUNTIF($A$5:$A$304,$A127)=1,"Unique","Duplicate")),"")</f>
        <v/>
      </c>
      <c r="P127" s="34">
        <f>IFERROR(IF($A127="","",IF(AND(OR($F127="Out of Order",$F127="Held"),$L127="",$K127&lt;&gt;"",$K127&lt;TODAY()),"Past Target",IF(AND($L127&lt;&gt;"",$L127&lt;$B127),"Review Dates","OK"))),"")</f>
        <v/>
      </c>
    </row>
    <row r="128">
      <c r="A128" s="32" t="n"/>
      <c r="B128" s="37" t="n"/>
      <c r="C128" s="32" t="n"/>
      <c r="D128" s="32" t="n"/>
      <c r="E128" s="32" t="n"/>
      <c r="F128" s="32" t="n"/>
      <c r="G128" s="32" t="n"/>
      <c r="H128" s="32" t="n"/>
      <c r="I128" s="32" t="n"/>
      <c r="J128" s="32" t="n"/>
      <c r="K128" s="37" t="n"/>
      <c r="L128" s="37" t="n"/>
      <c r="M128" s="38" t="n"/>
      <c r="N128" s="34">
        <f>IFERROR(IF($D128="","",IF(COUNTIF('Bed Inventory'!$A$5:$A$154,$D128)=1,"Valid","Review")),"")</f>
        <v/>
      </c>
      <c r="O128" s="34">
        <f>IFERROR(IF($A128="","",IF(COUNTIF($A$5:$A$304,$A128)=1,"Unique","Duplicate")),"")</f>
        <v/>
      </c>
      <c r="P128" s="34">
        <f>IFERROR(IF($A128="","",IF(AND(OR($F128="Out of Order",$F128="Held"),$L128="",$K128&lt;&gt;"",$K128&lt;TODAY()),"Past Target",IF(AND($L128&lt;&gt;"",$L128&lt;$B128),"Review Dates","OK"))),"")</f>
        <v/>
      </c>
    </row>
    <row r="129">
      <c r="A129" s="32" t="n"/>
      <c r="B129" s="37" t="n"/>
      <c r="C129" s="32" t="n"/>
      <c r="D129" s="32" t="n"/>
      <c r="E129" s="32" t="n"/>
      <c r="F129" s="32" t="n"/>
      <c r="G129" s="32" t="n"/>
      <c r="H129" s="32" t="n"/>
      <c r="I129" s="32" t="n"/>
      <c r="J129" s="32" t="n"/>
      <c r="K129" s="37" t="n"/>
      <c r="L129" s="37" t="n"/>
      <c r="M129" s="38" t="n"/>
      <c r="N129" s="34">
        <f>IFERROR(IF($D129="","",IF(COUNTIF('Bed Inventory'!$A$5:$A$154,$D129)=1,"Valid","Review")),"")</f>
        <v/>
      </c>
      <c r="O129" s="34">
        <f>IFERROR(IF($A129="","",IF(COUNTIF($A$5:$A$304,$A129)=1,"Unique","Duplicate")),"")</f>
        <v/>
      </c>
      <c r="P129" s="34">
        <f>IFERROR(IF($A129="","",IF(AND(OR($F129="Out of Order",$F129="Held"),$L129="",$K129&lt;&gt;"",$K129&lt;TODAY()),"Past Target",IF(AND($L129&lt;&gt;"",$L129&lt;$B129),"Review Dates","OK"))),"")</f>
        <v/>
      </c>
    </row>
    <row r="130">
      <c r="A130" s="32" t="n"/>
      <c r="B130" s="37" t="n"/>
      <c r="C130" s="32" t="n"/>
      <c r="D130" s="32" t="n"/>
      <c r="E130" s="32" t="n"/>
      <c r="F130" s="32" t="n"/>
      <c r="G130" s="32" t="n"/>
      <c r="H130" s="32" t="n"/>
      <c r="I130" s="32" t="n"/>
      <c r="J130" s="32" t="n"/>
      <c r="K130" s="37" t="n"/>
      <c r="L130" s="37" t="n"/>
      <c r="M130" s="38" t="n"/>
      <c r="N130" s="34">
        <f>IFERROR(IF($D130="","",IF(COUNTIF('Bed Inventory'!$A$5:$A$154,$D130)=1,"Valid","Review")),"")</f>
        <v/>
      </c>
      <c r="O130" s="34">
        <f>IFERROR(IF($A130="","",IF(COUNTIF($A$5:$A$304,$A130)=1,"Unique","Duplicate")),"")</f>
        <v/>
      </c>
      <c r="P130" s="34">
        <f>IFERROR(IF($A130="","",IF(AND(OR($F130="Out of Order",$F130="Held"),$L130="",$K130&lt;&gt;"",$K130&lt;TODAY()),"Past Target",IF(AND($L130&lt;&gt;"",$L130&lt;$B130),"Review Dates","OK"))),"")</f>
        <v/>
      </c>
    </row>
    <row r="131">
      <c r="A131" s="32" t="n"/>
      <c r="B131" s="37" t="n"/>
      <c r="C131" s="32" t="n"/>
      <c r="D131" s="32" t="n"/>
      <c r="E131" s="32" t="n"/>
      <c r="F131" s="32" t="n"/>
      <c r="G131" s="32" t="n"/>
      <c r="H131" s="32" t="n"/>
      <c r="I131" s="32" t="n"/>
      <c r="J131" s="32" t="n"/>
      <c r="K131" s="37" t="n"/>
      <c r="L131" s="37" t="n"/>
      <c r="M131" s="38" t="n"/>
      <c r="N131" s="34">
        <f>IFERROR(IF($D131="","",IF(COUNTIF('Bed Inventory'!$A$5:$A$154,$D131)=1,"Valid","Review")),"")</f>
        <v/>
      </c>
      <c r="O131" s="34">
        <f>IFERROR(IF($A131="","",IF(COUNTIF($A$5:$A$304,$A131)=1,"Unique","Duplicate")),"")</f>
        <v/>
      </c>
      <c r="P131" s="34">
        <f>IFERROR(IF($A131="","",IF(AND(OR($F131="Out of Order",$F131="Held"),$L131="",$K131&lt;&gt;"",$K131&lt;TODAY()),"Past Target",IF(AND($L131&lt;&gt;"",$L131&lt;$B131),"Review Dates","OK"))),"")</f>
        <v/>
      </c>
    </row>
    <row r="132">
      <c r="A132" s="32" t="n"/>
      <c r="B132" s="37" t="n"/>
      <c r="C132" s="32" t="n"/>
      <c r="D132" s="32" t="n"/>
      <c r="E132" s="32" t="n"/>
      <c r="F132" s="32" t="n"/>
      <c r="G132" s="32" t="n"/>
      <c r="H132" s="32" t="n"/>
      <c r="I132" s="32" t="n"/>
      <c r="J132" s="32" t="n"/>
      <c r="K132" s="37" t="n"/>
      <c r="L132" s="37" t="n"/>
      <c r="M132" s="38" t="n"/>
      <c r="N132" s="34">
        <f>IFERROR(IF($D132="","",IF(COUNTIF('Bed Inventory'!$A$5:$A$154,$D132)=1,"Valid","Review")),"")</f>
        <v/>
      </c>
      <c r="O132" s="34">
        <f>IFERROR(IF($A132="","",IF(COUNTIF($A$5:$A$304,$A132)=1,"Unique","Duplicate")),"")</f>
        <v/>
      </c>
      <c r="P132" s="34">
        <f>IFERROR(IF($A132="","",IF(AND(OR($F132="Out of Order",$F132="Held"),$L132="",$K132&lt;&gt;"",$K132&lt;TODAY()),"Past Target",IF(AND($L132&lt;&gt;"",$L132&lt;$B132),"Review Dates","OK"))),"")</f>
        <v/>
      </c>
    </row>
    <row r="133">
      <c r="A133" s="32" t="n"/>
      <c r="B133" s="37" t="n"/>
      <c r="C133" s="32" t="n"/>
      <c r="D133" s="32" t="n"/>
      <c r="E133" s="32" t="n"/>
      <c r="F133" s="32" t="n"/>
      <c r="G133" s="32" t="n"/>
      <c r="H133" s="32" t="n"/>
      <c r="I133" s="32" t="n"/>
      <c r="J133" s="32" t="n"/>
      <c r="K133" s="37" t="n"/>
      <c r="L133" s="37" t="n"/>
      <c r="M133" s="38" t="n"/>
      <c r="N133" s="34">
        <f>IFERROR(IF($D133="","",IF(COUNTIF('Bed Inventory'!$A$5:$A$154,$D133)=1,"Valid","Review")),"")</f>
        <v/>
      </c>
      <c r="O133" s="34">
        <f>IFERROR(IF($A133="","",IF(COUNTIF($A$5:$A$304,$A133)=1,"Unique","Duplicate")),"")</f>
        <v/>
      </c>
      <c r="P133" s="34">
        <f>IFERROR(IF($A133="","",IF(AND(OR($F133="Out of Order",$F133="Held"),$L133="",$K133&lt;&gt;"",$K133&lt;TODAY()),"Past Target",IF(AND($L133&lt;&gt;"",$L133&lt;$B133),"Review Dates","OK"))),"")</f>
        <v/>
      </c>
    </row>
    <row r="134">
      <c r="A134" s="32" t="n"/>
      <c r="B134" s="37" t="n"/>
      <c r="C134" s="32" t="n"/>
      <c r="D134" s="32" t="n"/>
      <c r="E134" s="32" t="n"/>
      <c r="F134" s="32" t="n"/>
      <c r="G134" s="32" t="n"/>
      <c r="H134" s="32" t="n"/>
      <c r="I134" s="32" t="n"/>
      <c r="J134" s="32" t="n"/>
      <c r="K134" s="37" t="n"/>
      <c r="L134" s="37" t="n"/>
      <c r="M134" s="38" t="n"/>
      <c r="N134" s="34">
        <f>IFERROR(IF($D134="","",IF(COUNTIF('Bed Inventory'!$A$5:$A$154,$D134)=1,"Valid","Review")),"")</f>
        <v/>
      </c>
      <c r="O134" s="34">
        <f>IFERROR(IF($A134="","",IF(COUNTIF($A$5:$A$304,$A134)=1,"Unique","Duplicate")),"")</f>
        <v/>
      </c>
      <c r="P134" s="34">
        <f>IFERROR(IF($A134="","",IF(AND(OR($F134="Out of Order",$F134="Held"),$L134="",$K134&lt;&gt;"",$K134&lt;TODAY()),"Past Target",IF(AND($L134&lt;&gt;"",$L134&lt;$B134),"Review Dates","OK"))),"")</f>
        <v/>
      </c>
    </row>
    <row r="135">
      <c r="A135" s="32" t="n"/>
      <c r="B135" s="37" t="n"/>
      <c r="C135" s="32" t="n"/>
      <c r="D135" s="32" t="n"/>
      <c r="E135" s="32" t="n"/>
      <c r="F135" s="32" t="n"/>
      <c r="G135" s="32" t="n"/>
      <c r="H135" s="32" t="n"/>
      <c r="I135" s="32" t="n"/>
      <c r="J135" s="32" t="n"/>
      <c r="K135" s="37" t="n"/>
      <c r="L135" s="37" t="n"/>
      <c r="M135" s="38" t="n"/>
      <c r="N135" s="34">
        <f>IFERROR(IF($D135="","",IF(COUNTIF('Bed Inventory'!$A$5:$A$154,$D135)=1,"Valid","Review")),"")</f>
        <v/>
      </c>
      <c r="O135" s="34">
        <f>IFERROR(IF($A135="","",IF(COUNTIF($A$5:$A$304,$A135)=1,"Unique","Duplicate")),"")</f>
        <v/>
      </c>
      <c r="P135" s="34">
        <f>IFERROR(IF($A135="","",IF(AND(OR($F135="Out of Order",$F135="Held"),$L135="",$K135&lt;&gt;"",$K135&lt;TODAY()),"Past Target",IF(AND($L135&lt;&gt;"",$L135&lt;$B135),"Review Dates","OK"))),"")</f>
        <v/>
      </c>
    </row>
    <row r="136">
      <c r="A136" s="32" t="n"/>
      <c r="B136" s="37" t="n"/>
      <c r="C136" s="32" t="n"/>
      <c r="D136" s="32" t="n"/>
      <c r="E136" s="32" t="n"/>
      <c r="F136" s="32" t="n"/>
      <c r="G136" s="32" t="n"/>
      <c r="H136" s="32" t="n"/>
      <c r="I136" s="32" t="n"/>
      <c r="J136" s="32" t="n"/>
      <c r="K136" s="37" t="n"/>
      <c r="L136" s="37" t="n"/>
      <c r="M136" s="38" t="n"/>
      <c r="N136" s="34">
        <f>IFERROR(IF($D136="","",IF(COUNTIF('Bed Inventory'!$A$5:$A$154,$D136)=1,"Valid","Review")),"")</f>
        <v/>
      </c>
      <c r="O136" s="34">
        <f>IFERROR(IF($A136="","",IF(COUNTIF($A$5:$A$304,$A136)=1,"Unique","Duplicate")),"")</f>
        <v/>
      </c>
      <c r="P136" s="34">
        <f>IFERROR(IF($A136="","",IF(AND(OR($F136="Out of Order",$F136="Held"),$L136="",$K136&lt;&gt;"",$K136&lt;TODAY()),"Past Target",IF(AND($L136&lt;&gt;"",$L136&lt;$B136),"Review Dates","OK"))),"")</f>
        <v/>
      </c>
    </row>
    <row r="137">
      <c r="A137" s="32" t="n"/>
      <c r="B137" s="37" t="n"/>
      <c r="C137" s="32" t="n"/>
      <c r="D137" s="32" t="n"/>
      <c r="E137" s="32" t="n"/>
      <c r="F137" s="32" t="n"/>
      <c r="G137" s="32" t="n"/>
      <c r="H137" s="32" t="n"/>
      <c r="I137" s="32" t="n"/>
      <c r="J137" s="32" t="n"/>
      <c r="K137" s="37" t="n"/>
      <c r="L137" s="37" t="n"/>
      <c r="M137" s="38" t="n"/>
      <c r="N137" s="34">
        <f>IFERROR(IF($D137="","",IF(COUNTIF('Bed Inventory'!$A$5:$A$154,$D137)=1,"Valid","Review")),"")</f>
        <v/>
      </c>
      <c r="O137" s="34">
        <f>IFERROR(IF($A137="","",IF(COUNTIF($A$5:$A$304,$A137)=1,"Unique","Duplicate")),"")</f>
        <v/>
      </c>
      <c r="P137" s="34">
        <f>IFERROR(IF($A137="","",IF(AND(OR($F137="Out of Order",$F137="Held"),$L137="",$K137&lt;&gt;"",$K137&lt;TODAY()),"Past Target",IF(AND($L137&lt;&gt;"",$L137&lt;$B137),"Review Dates","OK"))),"")</f>
        <v/>
      </c>
    </row>
    <row r="138">
      <c r="A138" s="32" t="n"/>
      <c r="B138" s="37" t="n"/>
      <c r="C138" s="32" t="n"/>
      <c r="D138" s="32" t="n"/>
      <c r="E138" s="32" t="n"/>
      <c r="F138" s="32" t="n"/>
      <c r="G138" s="32" t="n"/>
      <c r="H138" s="32" t="n"/>
      <c r="I138" s="32" t="n"/>
      <c r="J138" s="32" t="n"/>
      <c r="K138" s="37" t="n"/>
      <c r="L138" s="37" t="n"/>
      <c r="M138" s="38" t="n"/>
      <c r="N138" s="34">
        <f>IFERROR(IF($D138="","",IF(COUNTIF('Bed Inventory'!$A$5:$A$154,$D138)=1,"Valid","Review")),"")</f>
        <v/>
      </c>
      <c r="O138" s="34">
        <f>IFERROR(IF($A138="","",IF(COUNTIF($A$5:$A$304,$A138)=1,"Unique","Duplicate")),"")</f>
        <v/>
      </c>
      <c r="P138" s="34">
        <f>IFERROR(IF($A138="","",IF(AND(OR($F138="Out of Order",$F138="Held"),$L138="",$K138&lt;&gt;"",$K138&lt;TODAY()),"Past Target",IF(AND($L138&lt;&gt;"",$L138&lt;$B138),"Review Dates","OK"))),"")</f>
        <v/>
      </c>
    </row>
    <row r="139">
      <c r="A139" s="32" t="n"/>
      <c r="B139" s="37" t="n"/>
      <c r="C139" s="32" t="n"/>
      <c r="D139" s="32" t="n"/>
      <c r="E139" s="32" t="n"/>
      <c r="F139" s="32" t="n"/>
      <c r="G139" s="32" t="n"/>
      <c r="H139" s="32" t="n"/>
      <c r="I139" s="32" t="n"/>
      <c r="J139" s="32" t="n"/>
      <c r="K139" s="37" t="n"/>
      <c r="L139" s="37" t="n"/>
      <c r="M139" s="38" t="n"/>
      <c r="N139" s="34">
        <f>IFERROR(IF($D139="","",IF(COUNTIF('Bed Inventory'!$A$5:$A$154,$D139)=1,"Valid","Review")),"")</f>
        <v/>
      </c>
      <c r="O139" s="34">
        <f>IFERROR(IF($A139="","",IF(COUNTIF($A$5:$A$304,$A139)=1,"Unique","Duplicate")),"")</f>
        <v/>
      </c>
      <c r="P139" s="34">
        <f>IFERROR(IF($A139="","",IF(AND(OR($F139="Out of Order",$F139="Held"),$L139="",$K139&lt;&gt;"",$K139&lt;TODAY()),"Past Target",IF(AND($L139&lt;&gt;"",$L139&lt;$B139),"Review Dates","OK"))),"")</f>
        <v/>
      </c>
    </row>
    <row r="140">
      <c r="A140" s="32" t="n"/>
      <c r="B140" s="37" t="n"/>
      <c r="C140" s="32" t="n"/>
      <c r="D140" s="32" t="n"/>
      <c r="E140" s="32" t="n"/>
      <c r="F140" s="32" t="n"/>
      <c r="G140" s="32" t="n"/>
      <c r="H140" s="32" t="n"/>
      <c r="I140" s="32" t="n"/>
      <c r="J140" s="32" t="n"/>
      <c r="K140" s="37" t="n"/>
      <c r="L140" s="37" t="n"/>
      <c r="M140" s="38" t="n"/>
      <c r="N140" s="34">
        <f>IFERROR(IF($D140="","",IF(COUNTIF('Bed Inventory'!$A$5:$A$154,$D140)=1,"Valid","Review")),"")</f>
        <v/>
      </c>
      <c r="O140" s="34">
        <f>IFERROR(IF($A140="","",IF(COUNTIF($A$5:$A$304,$A140)=1,"Unique","Duplicate")),"")</f>
        <v/>
      </c>
      <c r="P140" s="34">
        <f>IFERROR(IF($A140="","",IF(AND(OR($F140="Out of Order",$F140="Held"),$L140="",$K140&lt;&gt;"",$K140&lt;TODAY()),"Past Target",IF(AND($L140&lt;&gt;"",$L140&lt;$B140),"Review Dates","OK"))),"")</f>
        <v/>
      </c>
    </row>
    <row r="141">
      <c r="A141" s="32" t="n"/>
      <c r="B141" s="37" t="n"/>
      <c r="C141" s="32" t="n"/>
      <c r="D141" s="32" t="n"/>
      <c r="E141" s="32" t="n"/>
      <c r="F141" s="32" t="n"/>
      <c r="G141" s="32" t="n"/>
      <c r="H141" s="32" t="n"/>
      <c r="I141" s="32" t="n"/>
      <c r="J141" s="32" t="n"/>
      <c r="K141" s="37" t="n"/>
      <c r="L141" s="37" t="n"/>
      <c r="M141" s="38" t="n"/>
      <c r="N141" s="34">
        <f>IFERROR(IF($D141="","",IF(COUNTIF('Bed Inventory'!$A$5:$A$154,$D141)=1,"Valid","Review")),"")</f>
        <v/>
      </c>
      <c r="O141" s="34">
        <f>IFERROR(IF($A141="","",IF(COUNTIF($A$5:$A$304,$A141)=1,"Unique","Duplicate")),"")</f>
        <v/>
      </c>
      <c r="P141" s="34">
        <f>IFERROR(IF($A141="","",IF(AND(OR($F141="Out of Order",$F141="Held"),$L141="",$K141&lt;&gt;"",$K141&lt;TODAY()),"Past Target",IF(AND($L141&lt;&gt;"",$L141&lt;$B141),"Review Dates","OK"))),"")</f>
        <v/>
      </c>
    </row>
    <row r="142">
      <c r="A142" s="32" t="n"/>
      <c r="B142" s="37" t="n"/>
      <c r="C142" s="32" t="n"/>
      <c r="D142" s="32" t="n"/>
      <c r="E142" s="32" t="n"/>
      <c r="F142" s="32" t="n"/>
      <c r="G142" s="32" t="n"/>
      <c r="H142" s="32" t="n"/>
      <c r="I142" s="32" t="n"/>
      <c r="J142" s="32" t="n"/>
      <c r="K142" s="37" t="n"/>
      <c r="L142" s="37" t="n"/>
      <c r="M142" s="38" t="n"/>
      <c r="N142" s="34">
        <f>IFERROR(IF($D142="","",IF(COUNTIF('Bed Inventory'!$A$5:$A$154,$D142)=1,"Valid","Review")),"")</f>
        <v/>
      </c>
      <c r="O142" s="34">
        <f>IFERROR(IF($A142="","",IF(COUNTIF($A$5:$A$304,$A142)=1,"Unique","Duplicate")),"")</f>
        <v/>
      </c>
      <c r="P142" s="34">
        <f>IFERROR(IF($A142="","",IF(AND(OR($F142="Out of Order",$F142="Held"),$L142="",$K142&lt;&gt;"",$K142&lt;TODAY()),"Past Target",IF(AND($L142&lt;&gt;"",$L142&lt;$B142),"Review Dates","OK"))),"")</f>
        <v/>
      </c>
    </row>
    <row r="143">
      <c r="A143" s="32" t="n"/>
      <c r="B143" s="37" t="n"/>
      <c r="C143" s="32" t="n"/>
      <c r="D143" s="32" t="n"/>
      <c r="E143" s="32" t="n"/>
      <c r="F143" s="32" t="n"/>
      <c r="G143" s="32" t="n"/>
      <c r="H143" s="32" t="n"/>
      <c r="I143" s="32" t="n"/>
      <c r="J143" s="32" t="n"/>
      <c r="K143" s="37" t="n"/>
      <c r="L143" s="37" t="n"/>
      <c r="M143" s="38" t="n"/>
      <c r="N143" s="34">
        <f>IFERROR(IF($D143="","",IF(COUNTIF('Bed Inventory'!$A$5:$A$154,$D143)=1,"Valid","Review")),"")</f>
        <v/>
      </c>
      <c r="O143" s="34">
        <f>IFERROR(IF($A143="","",IF(COUNTIF($A$5:$A$304,$A143)=1,"Unique","Duplicate")),"")</f>
        <v/>
      </c>
      <c r="P143" s="34">
        <f>IFERROR(IF($A143="","",IF(AND(OR($F143="Out of Order",$F143="Held"),$L143="",$K143&lt;&gt;"",$K143&lt;TODAY()),"Past Target",IF(AND($L143&lt;&gt;"",$L143&lt;$B143),"Review Dates","OK"))),"")</f>
        <v/>
      </c>
    </row>
    <row r="144">
      <c r="A144" s="32" t="n"/>
      <c r="B144" s="37" t="n"/>
      <c r="C144" s="32" t="n"/>
      <c r="D144" s="32" t="n"/>
      <c r="E144" s="32" t="n"/>
      <c r="F144" s="32" t="n"/>
      <c r="G144" s="32" t="n"/>
      <c r="H144" s="32" t="n"/>
      <c r="I144" s="32" t="n"/>
      <c r="J144" s="32" t="n"/>
      <c r="K144" s="37" t="n"/>
      <c r="L144" s="37" t="n"/>
      <c r="M144" s="38" t="n"/>
      <c r="N144" s="34">
        <f>IFERROR(IF($D144="","",IF(COUNTIF('Bed Inventory'!$A$5:$A$154,$D144)=1,"Valid","Review")),"")</f>
        <v/>
      </c>
      <c r="O144" s="34">
        <f>IFERROR(IF($A144="","",IF(COUNTIF($A$5:$A$304,$A144)=1,"Unique","Duplicate")),"")</f>
        <v/>
      </c>
      <c r="P144" s="34">
        <f>IFERROR(IF($A144="","",IF(AND(OR($F144="Out of Order",$F144="Held"),$L144="",$K144&lt;&gt;"",$K144&lt;TODAY()),"Past Target",IF(AND($L144&lt;&gt;"",$L144&lt;$B144),"Review Dates","OK"))),"")</f>
        <v/>
      </c>
    </row>
    <row r="145">
      <c r="A145" s="32" t="n"/>
      <c r="B145" s="37" t="n"/>
      <c r="C145" s="32" t="n"/>
      <c r="D145" s="32" t="n"/>
      <c r="E145" s="32" t="n"/>
      <c r="F145" s="32" t="n"/>
      <c r="G145" s="32" t="n"/>
      <c r="H145" s="32" t="n"/>
      <c r="I145" s="32" t="n"/>
      <c r="J145" s="32" t="n"/>
      <c r="K145" s="37" t="n"/>
      <c r="L145" s="37" t="n"/>
      <c r="M145" s="38" t="n"/>
      <c r="N145" s="34">
        <f>IFERROR(IF($D145="","",IF(COUNTIF('Bed Inventory'!$A$5:$A$154,$D145)=1,"Valid","Review")),"")</f>
        <v/>
      </c>
      <c r="O145" s="34">
        <f>IFERROR(IF($A145="","",IF(COUNTIF($A$5:$A$304,$A145)=1,"Unique","Duplicate")),"")</f>
        <v/>
      </c>
      <c r="P145" s="34">
        <f>IFERROR(IF($A145="","",IF(AND(OR($F145="Out of Order",$F145="Held"),$L145="",$K145&lt;&gt;"",$K145&lt;TODAY()),"Past Target",IF(AND($L145&lt;&gt;"",$L145&lt;$B145),"Review Dates","OK"))),"")</f>
        <v/>
      </c>
    </row>
    <row r="146">
      <c r="A146" s="32" t="n"/>
      <c r="B146" s="37" t="n"/>
      <c r="C146" s="32" t="n"/>
      <c r="D146" s="32" t="n"/>
      <c r="E146" s="32" t="n"/>
      <c r="F146" s="32" t="n"/>
      <c r="G146" s="32" t="n"/>
      <c r="H146" s="32" t="n"/>
      <c r="I146" s="32" t="n"/>
      <c r="J146" s="32" t="n"/>
      <c r="K146" s="37" t="n"/>
      <c r="L146" s="37" t="n"/>
      <c r="M146" s="38" t="n"/>
      <c r="N146" s="34">
        <f>IFERROR(IF($D146="","",IF(COUNTIF('Bed Inventory'!$A$5:$A$154,$D146)=1,"Valid","Review")),"")</f>
        <v/>
      </c>
      <c r="O146" s="34">
        <f>IFERROR(IF($A146="","",IF(COUNTIF($A$5:$A$304,$A146)=1,"Unique","Duplicate")),"")</f>
        <v/>
      </c>
      <c r="P146" s="34">
        <f>IFERROR(IF($A146="","",IF(AND(OR($F146="Out of Order",$F146="Held"),$L146="",$K146&lt;&gt;"",$K146&lt;TODAY()),"Past Target",IF(AND($L146&lt;&gt;"",$L146&lt;$B146),"Review Dates","OK"))),"")</f>
        <v/>
      </c>
    </row>
    <row r="147">
      <c r="A147" s="32" t="n"/>
      <c r="B147" s="37" t="n"/>
      <c r="C147" s="32" t="n"/>
      <c r="D147" s="32" t="n"/>
      <c r="E147" s="32" t="n"/>
      <c r="F147" s="32" t="n"/>
      <c r="G147" s="32" t="n"/>
      <c r="H147" s="32" t="n"/>
      <c r="I147" s="32" t="n"/>
      <c r="J147" s="32" t="n"/>
      <c r="K147" s="37" t="n"/>
      <c r="L147" s="37" t="n"/>
      <c r="M147" s="38" t="n"/>
      <c r="N147" s="34">
        <f>IFERROR(IF($D147="","",IF(COUNTIF('Bed Inventory'!$A$5:$A$154,$D147)=1,"Valid","Review")),"")</f>
        <v/>
      </c>
      <c r="O147" s="34">
        <f>IFERROR(IF($A147="","",IF(COUNTIF($A$5:$A$304,$A147)=1,"Unique","Duplicate")),"")</f>
        <v/>
      </c>
      <c r="P147" s="34">
        <f>IFERROR(IF($A147="","",IF(AND(OR($F147="Out of Order",$F147="Held"),$L147="",$K147&lt;&gt;"",$K147&lt;TODAY()),"Past Target",IF(AND($L147&lt;&gt;"",$L147&lt;$B147),"Review Dates","OK"))),"")</f>
        <v/>
      </c>
    </row>
    <row r="148">
      <c r="A148" s="32" t="n"/>
      <c r="B148" s="37" t="n"/>
      <c r="C148" s="32" t="n"/>
      <c r="D148" s="32" t="n"/>
      <c r="E148" s="32" t="n"/>
      <c r="F148" s="32" t="n"/>
      <c r="G148" s="32" t="n"/>
      <c r="H148" s="32" t="n"/>
      <c r="I148" s="32" t="n"/>
      <c r="J148" s="32" t="n"/>
      <c r="K148" s="37" t="n"/>
      <c r="L148" s="37" t="n"/>
      <c r="M148" s="38" t="n"/>
      <c r="N148" s="34">
        <f>IFERROR(IF($D148="","",IF(COUNTIF('Bed Inventory'!$A$5:$A$154,$D148)=1,"Valid","Review")),"")</f>
        <v/>
      </c>
      <c r="O148" s="34">
        <f>IFERROR(IF($A148="","",IF(COUNTIF($A$5:$A$304,$A148)=1,"Unique","Duplicate")),"")</f>
        <v/>
      </c>
      <c r="P148" s="34">
        <f>IFERROR(IF($A148="","",IF(AND(OR($F148="Out of Order",$F148="Held"),$L148="",$K148&lt;&gt;"",$K148&lt;TODAY()),"Past Target",IF(AND($L148&lt;&gt;"",$L148&lt;$B148),"Review Dates","OK"))),"")</f>
        <v/>
      </c>
    </row>
    <row r="149">
      <c r="A149" s="32" t="n"/>
      <c r="B149" s="37" t="n"/>
      <c r="C149" s="32" t="n"/>
      <c r="D149" s="32" t="n"/>
      <c r="E149" s="32" t="n"/>
      <c r="F149" s="32" t="n"/>
      <c r="G149" s="32" t="n"/>
      <c r="H149" s="32" t="n"/>
      <c r="I149" s="32" t="n"/>
      <c r="J149" s="32" t="n"/>
      <c r="K149" s="37" t="n"/>
      <c r="L149" s="37" t="n"/>
      <c r="M149" s="38" t="n"/>
      <c r="N149" s="34">
        <f>IFERROR(IF($D149="","",IF(COUNTIF('Bed Inventory'!$A$5:$A$154,$D149)=1,"Valid","Review")),"")</f>
        <v/>
      </c>
      <c r="O149" s="34">
        <f>IFERROR(IF($A149="","",IF(COUNTIF($A$5:$A$304,$A149)=1,"Unique","Duplicate")),"")</f>
        <v/>
      </c>
      <c r="P149" s="34">
        <f>IFERROR(IF($A149="","",IF(AND(OR($F149="Out of Order",$F149="Held"),$L149="",$K149&lt;&gt;"",$K149&lt;TODAY()),"Past Target",IF(AND($L149&lt;&gt;"",$L149&lt;$B149),"Review Dates","OK"))),"")</f>
        <v/>
      </c>
    </row>
    <row r="150">
      <c r="A150" s="32" t="n"/>
      <c r="B150" s="37" t="n"/>
      <c r="C150" s="32" t="n"/>
      <c r="D150" s="32" t="n"/>
      <c r="E150" s="32" t="n"/>
      <c r="F150" s="32" t="n"/>
      <c r="G150" s="32" t="n"/>
      <c r="H150" s="32" t="n"/>
      <c r="I150" s="32" t="n"/>
      <c r="J150" s="32" t="n"/>
      <c r="K150" s="37" t="n"/>
      <c r="L150" s="37" t="n"/>
      <c r="M150" s="38" t="n"/>
      <c r="N150" s="34">
        <f>IFERROR(IF($D150="","",IF(COUNTIF('Bed Inventory'!$A$5:$A$154,$D150)=1,"Valid","Review")),"")</f>
        <v/>
      </c>
      <c r="O150" s="34">
        <f>IFERROR(IF($A150="","",IF(COUNTIF($A$5:$A$304,$A150)=1,"Unique","Duplicate")),"")</f>
        <v/>
      </c>
      <c r="P150" s="34">
        <f>IFERROR(IF($A150="","",IF(AND(OR($F150="Out of Order",$F150="Held"),$L150="",$K150&lt;&gt;"",$K150&lt;TODAY()),"Past Target",IF(AND($L150&lt;&gt;"",$L150&lt;$B150),"Review Dates","OK"))),"")</f>
        <v/>
      </c>
    </row>
    <row r="151">
      <c r="A151" s="32" t="n"/>
      <c r="B151" s="37" t="n"/>
      <c r="C151" s="32" t="n"/>
      <c r="D151" s="32" t="n"/>
      <c r="E151" s="32" t="n"/>
      <c r="F151" s="32" t="n"/>
      <c r="G151" s="32" t="n"/>
      <c r="H151" s="32" t="n"/>
      <c r="I151" s="32" t="n"/>
      <c r="J151" s="32" t="n"/>
      <c r="K151" s="37" t="n"/>
      <c r="L151" s="37" t="n"/>
      <c r="M151" s="38" t="n"/>
      <c r="N151" s="34">
        <f>IFERROR(IF($D151="","",IF(COUNTIF('Bed Inventory'!$A$5:$A$154,$D151)=1,"Valid","Review")),"")</f>
        <v/>
      </c>
      <c r="O151" s="34">
        <f>IFERROR(IF($A151="","",IF(COUNTIF($A$5:$A$304,$A151)=1,"Unique","Duplicate")),"")</f>
        <v/>
      </c>
      <c r="P151" s="34">
        <f>IFERROR(IF($A151="","",IF(AND(OR($F151="Out of Order",$F151="Held"),$L151="",$K151&lt;&gt;"",$K151&lt;TODAY()),"Past Target",IF(AND($L151&lt;&gt;"",$L151&lt;$B151),"Review Dates","OK"))),"")</f>
        <v/>
      </c>
    </row>
    <row r="152">
      <c r="A152" s="32" t="n"/>
      <c r="B152" s="37" t="n"/>
      <c r="C152" s="32" t="n"/>
      <c r="D152" s="32" t="n"/>
      <c r="E152" s="32" t="n"/>
      <c r="F152" s="32" t="n"/>
      <c r="G152" s="32" t="n"/>
      <c r="H152" s="32" t="n"/>
      <c r="I152" s="32" t="n"/>
      <c r="J152" s="32" t="n"/>
      <c r="K152" s="37" t="n"/>
      <c r="L152" s="37" t="n"/>
      <c r="M152" s="38" t="n"/>
      <c r="N152" s="34">
        <f>IFERROR(IF($D152="","",IF(COUNTIF('Bed Inventory'!$A$5:$A$154,$D152)=1,"Valid","Review")),"")</f>
        <v/>
      </c>
      <c r="O152" s="34">
        <f>IFERROR(IF($A152="","",IF(COUNTIF($A$5:$A$304,$A152)=1,"Unique","Duplicate")),"")</f>
        <v/>
      </c>
      <c r="P152" s="34">
        <f>IFERROR(IF($A152="","",IF(AND(OR($F152="Out of Order",$F152="Held"),$L152="",$K152&lt;&gt;"",$K152&lt;TODAY()),"Past Target",IF(AND($L152&lt;&gt;"",$L152&lt;$B152),"Review Dates","OK"))),"")</f>
        <v/>
      </c>
    </row>
    <row r="153">
      <c r="A153" s="32" t="n"/>
      <c r="B153" s="37" t="n"/>
      <c r="C153" s="32" t="n"/>
      <c r="D153" s="32" t="n"/>
      <c r="E153" s="32" t="n"/>
      <c r="F153" s="32" t="n"/>
      <c r="G153" s="32" t="n"/>
      <c r="H153" s="32" t="n"/>
      <c r="I153" s="32" t="n"/>
      <c r="J153" s="32" t="n"/>
      <c r="K153" s="37" t="n"/>
      <c r="L153" s="37" t="n"/>
      <c r="M153" s="38" t="n"/>
      <c r="N153" s="34">
        <f>IFERROR(IF($D153="","",IF(COUNTIF('Bed Inventory'!$A$5:$A$154,$D153)=1,"Valid","Review")),"")</f>
        <v/>
      </c>
      <c r="O153" s="34">
        <f>IFERROR(IF($A153="","",IF(COUNTIF($A$5:$A$304,$A153)=1,"Unique","Duplicate")),"")</f>
        <v/>
      </c>
      <c r="P153" s="34">
        <f>IFERROR(IF($A153="","",IF(AND(OR($F153="Out of Order",$F153="Held"),$L153="",$K153&lt;&gt;"",$K153&lt;TODAY()),"Past Target",IF(AND($L153&lt;&gt;"",$L153&lt;$B153),"Review Dates","OK"))),"")</f>
        <v/>
      </c>
    </row>
    <row r="154">
      <c r="A154" s="32" t="n"/>
      <c r="B154" s="37" t="n"/>
      <c r="C154" s="32" t="n"/>
      <c r="D154" s="32" t="n"/>
      <c r="E154" s="32" t="n"/>
      <c r="F154" s="32" t="n"/>
      <c r="G154" s="32" t="n"/>
      <c r="H154" s="32" t="n"/>
      <c r="I154" s="32" t="n"/>
      <c r="J154" s="32" t="n"/>
      <c r="K154" s="37" t="n"/>
      <c r="L154" s="37" t="n"/>
      <c r="M154" s="38" t="n"/>
      <c r="N154" s="34">
        <f>IFERROR(IF($D154="","",IF(COUNTIF('Bed Inventory'!$A$5:$A$154,$D154)=1,"Valid","Review")),"")</f>
        <v/>
      </c>
      <c r="O154" s="34">
        <f>IFERROR(IF($A154="","",IF(COUNTIF($A$5:$A$304,$A154)=1,"Unique","Duplicate")),"")</f>
        <v/>
      </c>
      <c r="P154" s="34">
        <f>IFERROR(IF($A154="","",IF(AND(OR($F154="Out of Order",$F154="Held"),$L154="",$K154&lt;&gt;"",$K154&lt;TODAY()),"Past Target",IF(AND($L154&lt;&gt;"",$L154&lt;$B154),"Review Dates","OK"))),"")</f>
        <v/>
      </c>
    </row>
    <row r="155">
      <c r="A155" s="32" t="n"/>
      <c r="B155" s="37" t="n"/>
      <c r="C155" s="32" t="n"/>
      <c r="D155" s="32" t="n"/>
      <c r="E155" s="32" t="n"/>
      <c r="F155" s="32" t="n"/>
      <c r="G155" s="32" t="n"/>
      <c r="H155" s="32" t="n"/>
      <c r="I155" s="32" t="n"/>
      <c r="J155" s="32" t="n"/>
      <c r="K155" s="37" t="n"/>
      <c r="L155" s="37" t="n"/>
      <c r="M155" s="38" t="n"/>
      <c r="N155" s="34">
        <f>IFERROR(IF($D155="","",IF(COUNTIF('Bed Inventory'!$A$5:$A$154,$D155)=1,"Valid","Review")),"")</f>
        <v/>
      </c>
      <c r="O155" s="34">
        <f>IFERROR(IF($A155="","",IF(COUNTIF($A$5:$A$304,$A155)=1,"Unique","Duplicate")),"")</f>
        <v/>
      </c>
      <c r="P155" s="34">
        <f>IFERROR(IF($A155="","",IF(AND(OR($F155="Out of Order",$F155="Held"),$L155="",$K155&lt;&gt;"",$K155&lt;TODAY()),"Past Target",IF(AND($L155&lt;&gt;"",$L155&lt;$B155),"Review Dates","OK"))),"")</f>
        <v/>
      </c>
    </row>
    <row r="156">
      <c r="A156" s="32" t="n"/>
      <c r="B156" s="37" t="n"/>
      <c r="C156" s="32" t="n"/>
      <c r="D156" s="32" t="n"/>
      <c r="E156" s="32" t="n"/>
      <c r="F156" s="32" t="n"/>
      <c r="G156" s="32" t="n"/>
      <c r="H156" s="32" t="n"/>
      <c r="I156" s="32" t="n"/>
      <c r="J156" s="32" t="n"/>
      <c r="K156" s="37" t="n"/>
      <c r="L156" s="37" t="n"/>
      <c r="M156" s="38" t="n"/>
      <c r="N156" s="34">
        <f>IFERROR(IF($D156="","",IF(COUNTIF('Bed Inventory'!$A$5:$A$154,$D156)=1,"Valid","Review")),"")</f>
        <v/>
      </c>
      <c r="O156" s="34">
        <f>IFERROR(IF($A156="","",IF(COUNTIF($A$5:$A$304,$A156)=1,"Unique","Duplicate")),"")</f>
        <v/>
      </c>
      <c r="P156" s="34">
        <f>IFERROR(IF($A156="","",IF(AND(OR($F156="Out of Order",$F156="Held"),$L156="",$K156&lt;&gt;"",$K156&lt;TODAY()),"Past Target",IF(AND($L156&lt;&gt;"",$L156&lt;$B156),"Review Dates","OK"))),"")</f>
        <v/>
      </c>
    </row>
    <row r="157">
      <c r="A157" s="32" t="n"/>
      <c r="B157" s="37" t="n"/>
      <c r="C157" s="32" t="n"/>
      <c r="D157" s="32" t="n"/>
      <c r="E157" s="32" t="n"/>
      <c r="F157" s="32" t="n"/>
      <c r="G157" s="32" t="n"/>
      <c r="H157" s="32" t="n"/>
      <c r="I157" s="32" t="n"/>
      <c r="J157" s="32" t="n"/>
      <c r="K157" s="37" t="n"/>
      <c r="L157" s="37" t="n"/>
      <c r="M157" s="38" t="n"/>
      <c r="N157" s="34">
        <f>IFERROR(IF($D157="","",IF(COUNTIF('Bed Inventory'!$A$5:$A$154,$D157)=1,"Valid","Review")),"")</f>
        <v/>
      </c>
      <c r="O157" s="34">
        <f>IFERROR(IF($A157="","",IF(COUNTIF($A$5:$A$304,$A157)=1,"Unique","Duplicate")),"")</f>
        <v/>
      </c>
      <c r="P157" s="34">
        <f>IFERROR(IF($A157="","",IF(AND(OR($F157="Out of Order",$F157="Held"),$L157="",$K157&lt;&gt;"",$K157&lt;TODAY()),"Past Target",IF(AND($L157&lt;&gt;"",$L157&lt;$B157),"Review Dates","OK"))),"")</f>
        <v/>
      </c>
    </row>
    <row r="158">
      <c r="A158" s="32" t="n"/>
      <c r="B158" s="37" t="n"/>
      <c r="C158" s="32" t="n"/>
      <c r="D158" s="32" t="n"/>
      <c r="E158" s="32" t="n"/>
      <c r="F158" s="32" t="n"/>
      <c r="G158" s="32" t="n"/>
      <c r="H158" s="32" t="n"/>
      <c r="I158" s="32" t="n"/>
      <c r="J158" s="32" t="n"/>
      <c r="K158" s="37" t="n"/>
      <c r="L158" s="37" t="n"/>
      <c r="M158" s="38" t="n"/>
      <c r="N158" s="34">
        <f>IFERROR(IF($D158="","",IF(COUNTIF('Bed Inventory'!$A$5:$A$154,$D158)=1,"Valid","Review")),"")</f>
        <v/>
      </c>
      <c r="O158" s="34">
        <f>IFERROR(IF($A158="","",IF(COUNTIF($A$5:$A$304,$A158)=1,"Unique","Duplicate")),"")</f>
        <v/>
      </c>
      <c r="P158" s="34">
        <f>IFERROR(IF($A158="","",IF(AND(OR($F158="Out of Order",$F158="Held"),$L158="",$K158&lt;&gt;"",$K158&lt;TODAY()),"Past Target",IF(AND($L158&lt;&gt;"",$L158&lt;$B158),"Review Dates","OK"))),"")</f>
        <v/>
      </c>
    </row>
    <row r="159">
      <c r="A159" s="32" t="n"/>
      <c r="B159" s="37" t="n"/>
      <c r="C159" s="32" t="n"/>
      <c r="D159" s="32" t="n"/>
      <c r="E159" s="32" t="n"/>
      <c r="F159" s="32" t="n"/>
      <c r="G159" s="32" t="n"/>
      <c r="H159" s="32" t="n"/>
      <c r="I159" s="32" t="n"/>
      <c r="J159" s="32" t="n"/>
      <c r="K159" s="37" t="n"/>
      <c r="L159" s="37" t="n"/>
      <c r="M159" s="38" t="n"/>
      <c r="N159" s="34">
        <f>IFERROR(IF($D159="","",IF(COUNTIF('Bed Inventory'!$A$5:$A$154,$D159)=1,"Valid","Review")),"")</f>
        <v/>
      </c>
      <c r="O159" s="34">
        <f>IFERROR(IF($A159="","",IF(COUNTIF($A$5:$A$304,$A159)=1,"Unique","Duplicate")),"")</f>
        <v/>
      </c>
      <c r="P159" s="34">
        <f>IFERROR(IF($A159="","",IF(AND(OR($F159="Out of Order",$F159="Held"),$L159="",$K159&lt;&gt;"",$K159&lt;TODAY()),"Past Target",IF(AND($L159&lt;&gt;"",$L159&lt;$B159),"Review Dates","OK"))),"")</f>
        <v/>
      </c>
    </row>
    <row r="160">
      <c r="A160" s="32" t="n"/>
      <c r="B160" s="37" t="n"/>
      <c r="C160" s="32" t="n"/>
      <c r="D160" s="32" t="n"/>
      <c r="E160" s="32" t="n"/>
      <c r="F160" s="32" t="n"/>
      <c r="G160" s="32" t="n"/>
      <c r="H160" s="32" t="n"/>
      <c r="I160" s="32" t="n"/>
      <c r="J160" s="32" t="n"/>
      <c r="K160" s="37" t="n"/>
      <c r="L160" s="37" t="n"/>
      <c r="M160" s="38" t="n"/>
      <c r="N160" s="34">
        <f>IFERROR(IF($D160="","",IF(COUNTIF('Bed Inventory'!$A$5:$A$154,$D160)=1,"Valid","Review")),"")</f>
        <v/>
      </c>
      <c r="O160" s="34">
        <f>IFERROR(IF($A160="","",IF(COUNTIF($A$5:$A$304,$A160)=1,"Unique","Duplicate")),"")</f>
        <v/>
      </c>
      <c r="P160" s="34">
        <f>IFERROR(IF($A160="","",IF(AND(OR($F160="Out of Order",$F160="Held"),$L160="",$K160&lt;&gt;"",$K160&lt;TODAY()),"Past Target",IF(AND($L160&lt;&gt;"",$L160&lt;$B160),"Review Dates","OK"))),"")</f>
        <v/>
      </c>
    </row>
    <row r="161">
      <c r="A161" s="32" t="n"/>
      <c r="B161" s="37" t="n"/>
      <c r="C161" s="32" t="n"/>
      <c r="D161" s="32" t="n"/>
      <c r="E161" s="32" t="n"/>
      <c r="F161" s="32" t="n"/>
      <c r="G161" s="32" t="n"/>
      <c r="H161" s="32" t="n"/>
      <c r="I161" s="32" t="n"/>
      <c r="J161" s="32" t="n"/>
      <c r="K161" s="37" t="n"/>
      <c r="L161" s="37" t="n"/>
      <c r="M161" s="38" t="n"/>
      <c r="N161" s="34">
        <f>IFERROR(IF($D161="","",IF(COUNTIF('Bed Inventory'!$A$5:$A$154,$D161)=1,"Valid","Review")),"")</f>
        <v/>
      </c>
      <c r="O161" s="34">
        <f>IFERROR(IF($A161="","",IF(COUNTIF($A$5:$A$304,$A161)=1,"Unique","Duplicate")),"")</f>
        <v/>
      </c>
      <c r="P161" s="34">
        <f>IFERROR(IF($A161="","",IF(AND(OR($F161="Out of Order",$F161="Held"),$L161="",$K161&lt;&gt;"",$K161&lt;TODAY()),"Past Target",IF(AND($L161&lt;&gt;"",$L161&lt;$B161),"Review Dates","OK"))),"")</f>
        <v/>
      </c>
    </row>
    <row r="162">
      <c r="A162" s="32" t="n"/>
      <c r="B162" s="37" t="n"/>
      <c r="C162" s="32" t="n"/>
      <c r="D162" s="32" t="n"/>
      <c r="E162" s="32" t="n"/>
      <c r="F162" s="32" t="n"/>
      <c r="G162" s="32" t="n"/>
      <c r="H162" s="32" t="n"/>
      <c r="I162" s="32" t="n"/>
      <c r="J162" s="32" t="n"/>
      <c r="K162" s="37" t="n"/>
      <c r="L162" s="37" t="n"/>
      <c r="M162" s="38" t="n"/>
      <c r="N162" s="34">
        <f>IFERROR(IF($D162="","",IF(COUNTIF('Bed Inventory'!$A$5:$A$154,$D162)=1,"Valid","Review")),"")</f>
        <v/>
      </c>
      <c r="O162" s="34">
        <f>IFERROR(IF($A162="","",IF(COUNTIF($A$5:$A$304,$A162)=1,"Unique","Duplicate")),"")</f>
        <v/>
      </c>
      <c r="P162" s="34">
        <f>IFERROR(IF($A162="","",IF(AND(OR($F162="Out of Order",$F162="Held"),$L162="",$K162&lt;&gt;"",$K162&lt;TODAY()),"Past Target",IF(AND($L162&lt;&gt;"",$L162&lt;$B162),"Review Dates","OK"))),"")</f>
        <v/>
      </c>
    </row>
    <row r="163">
      <c r="A163" s="32" t="n"/>
      <c r="B163" s="37" t="n"/>
      <c r="C163" s="32" t="n"/>
      <c r="D163" s="32" t="n"/>
      <c r="E163" s="32" t="n"/>
      <c r="F163" s="32" t="n"/>
      <c r="G163" s="32" t="n"/>
      <c r="H163" s="32" t="n"/>
      <c r="I163" s="32" t="n"/>
      <c r="J163" s="32" t="n"/>
      <c r="K163" s="37" t="n"/>
      <c r="L163" s="37" t="n"/>
      <c r="M163" s="38" t="n"/>
      <c r="N163" s="34">
        <f>IFERROR(IF($D163="","",IF(COUNTIF('Bed Inventory'!$A$5:$A$154,$D163)=1,"Valid","Review")),"")</f>
        <v/>
      </c>
      <c r="O163" s="34">
        <f>IFERROR(IF($A163="","",IF(COUNTIF($A$5:$A$304,$A163)=1,"Unique","Duplicate")),"")</f>
        <v/>
      </c>
      <c r="P163" s="34">
        <f>IFERROR(IF($A163="","",IF(AND(OR($F163="Out of Order",$F163="Held"),$L163="",$K163&lt;&gt;"",$K163&lt;TODAY()),"Past Target",IF(AND($L163&lt;&gt;"",$L163&lt;$B163),"Review Dates","OK"))),"")</f>
        <v/>
      </c>
    </row>
    <row r="164">
      <c r="A164" s="32" t="n"/>
      <c r="B164" s="37" t="n"/>
      <c r="C164" s="32" t="n"/>
      <c r="D164" s="32" t="n"/>
      <c r="E164" s="32" t="n"/>
      <c r="F164" s="32" t="n"/>
      <c r="G164" s="32" t="n"/>
      <c r="H164" s="32" t="n"/>
      <c r="I164" s="32" t="n"/>
      <c r="J164" s="32" t="n"/>
      <c r="K164" s="37" t="n"/>
      <c r="L164" s="37" t="n"/>
      <c r="M164" s="38" t="n"/>
      <c r="N164" s="34">
        <f>IFERROR(IF($D164="","",IF(COUNTIF('Bed Inventory'!$A$5:$A$154,$D164)=1,"Valid","Review")),"")</f>
        <v/>
      </c>
      <c r="O164" s="34">
        <f>IFERROR(IF($A164="","",IF(COUNTIF($A$5:$A$304,$A164)=1,"Unique","Duplicate")),"")</f>
        <v/>
      </c>
      <c r="P164" s="34">
        <f>IFERROR(IF($A164="","",IF(AND(OR($F164="Out of Order",$F164="Held"),$L164="",$K164&lt;&gt;"",$K164&lt;TODAY()),"Past Target",IF(AND($L164&lt;&gt;"",$L164&lt;$B164),"Review Dates","OK"))),"")</f>
        <v/>
      </c>
    </row>
    <row r="165">
      <c r="A165" s="32" t="n"/>
      <c r="B165" s="37" t="n"/>
      <c r="C165" s="32" t="n"/>
      <c r="D165" s="32" t="n"/>
      <c r="E165" s="32" t="n"/>
      <c r="F165" s="32" t="n"/>
      <c r="G165" s="32" t="n"/>
      <c r="H165" s="32" t="n"/>
      <c r="I165" s="32" t="n"/>
      <c r="J165" s="32" t="n"/>
      <c r="K165" s="37" t="n"/>
      <c r="L165" s="37" t="n"/>
      <c r="M165" s="38" t="n"/>
      <c r="N165" s="34">
        <f>IFERROR(IF($D165="","",IF(COUNTIF('Bed Inventory'!$A$5:$A$154,$D165)=1,"Valid","Review")),"")</f>
        <v/>
      </c>
      <c r="O165" s="34">
        <f>IFERROR(IF($A165="","",IF(COUNTIF($A$5:$A$304,$A165)=1,"Unique","Duplicate")),"")</f>
        <v/>
      </c>
      <c r="P165" s="34">
        <f>IFERROR(IF($A165="","",IF(AND(OR($F165="Out of Order",$F165="Held"),$L165="",$K165&lt;&gt;"",$K165&lt;TODAY()),"Past Target",IF(AND($L165&lt;&gt;"",$L165&lt;$B165),"Review Dates","OK"))),"")</f>
        <v/>
      </c>
    </row>
    <row r="166">
      <c r="A166" s="32" t="n"/>
      <c r="B166" s="37" t="n"/>
      <c r="C166" s="32" t="n"/>
      <c r="D166" s="32" t="n"/>
      <c r="E166" s="32" t="n"/>
      <c r="F166" s="32" t="n"/>
      <c r="G166" s="32" t="n"/>
      <c r="H166" s="32" t="n"/>
      <c r="I166" s="32" t="n"/>
      <c r="J166" s="32" t="n"/>
      <c r="K166" s="37" t="n"/>
      <c r="L166" s="37" t="n"/>
      <c r="M166" s="38" t="n"/>
      <c r="N166" s="34">
        <f>IFERROR(IF($D166="","",IF(COUNTIF('Bed Inventory'!$A$5:$A$154,$D166)=1,"Valid","Review")),"")</f>
        <v/>
      </c>
      <c r="O166" s="34">
        <f>IFERROR(IF($A166="","",IF(COUNTIF($A$5:$A$304,$A166)=1,"Unique","Duplicate")),"")</f>
        <v/>
      </c>
      <c r="P166" s="34">
        <f>IFERROR(IF($A166="","",IF(AND(OR($F166="Out of Order",$F166="Held"),$L166="",$K166&lt;&gt;"",$K166&lt;TODAY()),"Past Target",IF(AND($L166&lt;&gt;"",$L166&lt;$B166),"Review Dates","OK"))),"")</f>
        <v/>
      </c>
    </row>
    <row r="167">
      <c r="A167" s="32" t="n"/>
      <c r="B167" s="37" t="n"/>
      <c r="C167" s="32" t="n"/>
      <c r="D167" s="32" t="n"/>
      <c r="E167" s="32" t="n"/>
      <c r="F167" s="32" t="n"/>
      <c r="G167" s="32" t="n"/>
      <c r="H167" s="32" t="n"/>
      <c r="I167" s="32" t="n"/>
      <c r="J167" s="32" t="n"/>
      <c r="K167" s="37" t="n"/>
      <c r="L167" s="37" t="n"/>
      <c r="M167" s="38" t="n"/>
      <c r="N167" s="34">
        <f>IFERROR(IF($D167="","",IF(COUNTIF('Bed Inventory'!$A$5:$A$154,$D167)=1,"Valid","Review")),"")</f>
        <v/>
      </c>
      <c r="O167" s="34">
        <f>IFERROR(IF($A167="","",IF(COUNTIF($A$5:$A$304,$A167)=1,"Unique","Duplicate")),"")</f>
        <v/>
      </c>
      <c r="P167" s="34">
        <f>IFERROR(IF($A167="","",IF(AND(OR($F167="Out of Order",$F167="Held"),$L167="",$K167&lt;&gt;"",$K167&lt;TODAY()),"Past Target",IF(AND($L167&lt;&gt;"",$L167&lt;$B167),"Review Dates","OK"))),"")</f>
        <v/>
      </c>
    </row>
    <row r="168">
      <c r="A168" s="32" t="n"/>
      <c r="B168" s="37" t="n"/>
      <c r="C168" s="32" t="n"/>
      <c r="D168" s="32" t="n"/>
      <c r="E168" s="32" t="n"/>
      <c r="F168" s="32" t="n"/>
      <c r="G168" s="32" t="n"/>
      <c r="H168" s="32" t="n"/>
      <c r="I168" s="32" t="n"/>
      <c r="J168" s="32" t="n"/>
      <c r="K168" s="37" t="n"/>
      <c r="L168" s="37" t="n"/>
      <c r="M168" s="38" t="n"/>
      <c r="N168" s="34">
        <f>IFERROR(IF($D168="","",IF(COUNTIF('Bed Inventory'!$A$5:$A$154,$D168)=1,"Valid","Review")),"")</f>
        <v/>
      </c>
      <c r="O168" s="34">
        <f>IFERROR(IF($A168="","",IF(COUNTIF($A$5:$A$304,$A168)=1,"Unique","Duplicate")),"")</f>
        <v/>
      </c>
      <c r="P168" s="34">
        <f>IFERROR(IF($A168="","",IF(AND(OR($F168="Out of Order",$F168="Held"),$L168="",$K168&lt;&gt;"",$K168&lt;TODAY()),"Past Target",IF(AND($L168&lt;&gt;"",$L168&lt;$B168),"Review Dates","OK"))),"")</f>
        <v/>
      </c>
    </row>
    <row r="169">
      <c r="A169" s="32" t="n"/>
      <c r="B169" s="37" t="n"/>
      <c r="C169" s="32" t="n"/>
      <c r="D169" s="32" t="n"/>
      <c r="E169" s="32" t="n"/>
      <c r="F169" s="32" t="n"/>
      <c r="G169" s="32" t="n"/>
      <c r="H169" s="32" t="n"/>
      <c r="I169" s="32" t="n"/>
      <c r="J169" s="32" t="n"/>
      <c r="K169" s="37" t="n"/>
      <c r="L169" s="37" t="n"/>
      <c r="M169" s="38" t="n"/>
      <c r="N169" s="34">
        <f>IFERROR(IF($D169="","",IF(COUNTIF('Bed Inventory'!$A$5:$A$154,$D169)=1,"Valid","Review")),"")</f>
        <v/>
      </c>
      <c r="O169" s="34">
        <f>IFERROR(IF($A169="","",IF(COUNTIF($A$5:$A$304,$A169)=1,"Unique","Duplicate")),"")</f>
        <v/>
      </c>
      <c r="P169" s="34">
        <f>IFERROR(IF($A169="","",IF(AND(OR($F169="Out of Order",$F169="Held"),$L169="",$K169&lt;&gt;"",$K169&lt;TODAY()),"Past Target",IF(AND($L169&lt;&gt;"",$L169&lt;$B169),"Review Dates","OK"))),"")</f>
        <v/>
      </c>
    </row>
    <row r="170">
      <c r="A170" s="32" t="n"/>
      <c r="B170" s="37" t="n"/>
      <c r="C170" s="32" t="n"/>
      <c r="D170" s="32" t="n"/>
      <c r="E170" s="32" t="n"/>
      <c r="F170" s="32" t="n"/>
      <c r="G170" s="32" t="n"/>
      <c r="H170" s="32" t="n"/>
      <c r="I170" s="32" t="n"/>
      <c r="J170" s="32" t="n"/>
      <c r="K170" s="37" t="n"/>
      <c r="L170" s="37" t="n"/>
      <c r="M170" s="38" t="n"/>
      <c r="N170" s="34">
        <f>IFERROR(IF($D170="","",IF(COUNTIF('Bed Inventory'!$A$5:$A$154,$D170)=1,"Valid","Review")),"")</f>
        <v/>
      </c>
      <c r="O170" s="34">
        <f>IFERROR(IF($A170="","",IF(COUNTIF($A$5:$A$304,$A170)=1,"Unique","Duplicate")),"")</f>
        <v/>
      </c>
      <c r="P170" s="34">
        <f>IFERROR(IF($A170="","",IF(AND(OR($F170="Out of Order",$F170="Held"),$L170="",$K170&lt;&gt;"",$K170&lt;TODAY()),"Past Target",IF(AND($L170&lt;&gt;"",$L170&lt;$B170),"Review Dates","OK"))),"")</f>
        <v/>
      </c>
    </row>
    <row r="171">
      <c r="A171" s="32" t="n"/>
      <c r="B171" s="37" t="n"/>
      <c r="C171" s="32" t="n"/>
      <c r="D171" s="32" t="n"/>
      <c r="E171" s="32" t="n"/>
      <c r="F171" s="32" t="n"/>
      <c r="G171" s="32" t="n"/>
      <c r="H171" s="32" t="n"/>
      <c r="I171" s="32" t="n"/>
      <c r="J171" s="32" t="n"/>
      <c r="K171" s="37" t="n"/>
      <c r="L171" s="37" t="n"/>
      <c r="M171" s="38" t="n"/>
      <c r="N171" s="34">
        <f>IFERROR(IF($D171="","",IF(COUNTIF('Bed Inventory'!$A$5:$A$154,$D171)=1,"Valid","Review")),"")</f>
        <v/>
      </c>
      <c r="O171" s="34">
        <f>IFERROR(IF($A171="","",IF(COUNTIF($A$5:$A$304,$A171)=1,"Unique","Duplicate")),"")</f>
        <v/>
      </c>
      <c r="P171" s="34">
        <f>IFERROR(IF($A171="","",IF(AND(OR($F171="Out of Order",$F171="Held"),$L171="",$K171&lt;&gt;"",$K171&lt;TODAY()),"Past Target",IF(AND($L171&lt;&gt;"",$L171&lt;$B171),"Review Dates","OK"))),"")</f>
        <v/>
      </c>
    </row>
    <row r="172">
      <c r="A172" s="32" t="n"/>
      <c r="B172" s="37" t="n"/>
      <c r="C172" s="32" t="n"/>
      <c r="D172" s="32" t="n"/>
      <c r="E172" s="32" t="n"/>
      <c r="F172" s="32" t="n"/>
      <c r="G172" s="32" t="n"/>
      <c r="H172" s="32" t="n"/>
      <c r="I172" s="32" t="n"/>
      <c r="J172" s="32" t="n"/>
      <c r="K172" s="37" t="n"/>
      <c r="L172" s="37" t="n"/>
      <c r="M172" s="38" t="n"/>
      <c r="N172" s="34">
        <f>IFERROR(IF($D172="","",IF(COUNTIF('Bed Inventory'!$A$5:$A$154,$D172)=1,"Valid","Review")),"")</f>
        <v/>
      </c>
      <c r="O172" s="34">
        <f>IFERROR(IF($A172="","",IF(COUNTIF($A$5:$A$304,$A172)=1,"Unique","Duplicate")),"")</f>
        <v/>
      </c>
      <c r="P172" s="34">
        <f>IFERROR(IF($A172="","",IF(AND(OR($F172="Out of Order",$F172="Held"),$L172="",$K172&lt;&gt;"",$K172&lt;TODAY()),"Past Target",IF(AND($L172&lt;&gt;"",$L172&lt;$B172),"Review Dates","OK"))),"")</f>
        <v/>
      </c>
    </row>
    <row r="173">
      <c r="A173" s="32" t="n"/>
      <c r="B173" s="37" t="n"/>
      <c r="C173" s="32" t="n"/>
      <c r="D173" s="32" t="n"/>
      <c r="E173" s="32" t="n"/>
      <c r="F173" s="32" t="n"/>
      <c r="G173" s="32" t="n"/>
      <c r="H173" s="32" t="n"/>
      <c r="I173" s="32" t="n"/>
      <c r="J173" s="32" t="n"/>
      <c r="K173" s="37" t="n"/>
      <c r="L173" s="37" t="n"/>
      <c r="M173" s="38" t="n"/>
      <c r="N173" s="34">
        <f>IFERROR(IF($D173="","",IF(COUNTIF('Bed Inventory'!$A$5:$A$154,$D173)=1,"Valid","Review")),"")</f>
        <v/>
      </c>
      <c r="O173" s="34">
        <f>IFERROR(IF($A173="","",IF(COUNTIF($A$5:$A$304,$A173)=1,"Unique","Duplicate")),"")</f>
        <v/>
      </c>
      <c r="P173" s="34">
        <f>IFERROR(IF($A173="","",IF(AND(OR($F173="Out of Order",$F173="Held"),$L173="",$K173&lt;&gt;"",$K173&lt;TODAY()),"Past Target",IF(AND($L173&lt;&gt;"",$L173&lt;$B173),"Review Dates","OK"))),"")</f>
        <v/>
      </c>
    </row>
    <row r="174">
      <c r="A174" s="32" t="n"/>
      <c r="B174" s="37" t="n"/>
      <c r="C174" s="32" t="n"/>
      <c r="D174" s="32" t="n"/>
      <c r="E174" s="32" t="n"/>
      <c r="F174" s="32" t="n"/>
      <c r="G174" s="32" t="n"/>
      <c r="H174" s="32" t="n"/>
      <c r="I174" s="32" t="n"/>
      <c r="J174" s="32" t="n"/>
      <c r="K174" s="37" t="n"/>
      <c r="L174" s="37" t="n"/>
      <c r="M174" s="38" t="n"/>
      <c r="N174" s="34">
        <f>IFERROR(IF($D174="","",IF(COUNTIF('Bed Inventory'!$A$5:$A$154,$D174)=1,"Valid","Review")),"")</f>
        <v/>
      </c>
      <c r="O174" s="34">
        <f>IFERROR(IF($A174="","",IF(COUNTIF($A$5:$A$304,$A174)=1,"Unique","Duplicate")),"")</f>
        <v/>
      </c>
      <c r="P174" s="34">
        <f>IFERROR(IF($A174="","",IF(AND(OR($F174="Out of Order",$F174="Held"),$L174="",$K174&lt;&gt;"",$K174&lt;TODAY()),"Past Target",IF(AND($L174&lt;&gt;"",$L174&lt;$B174),"Review Dates","OK"))),"")</f>
        <v/>
      </c>
    </row>
    <row r="175">
      <c r="A175" s="32" t="n"/>
      <c r="B175" s="37" t="n"/>
      <c r="C175" s="32" t="n"/>
      <c r="D175" s="32" t="n"/>
      <c r="E175" s="32" t="n"/>
      <c r="F175" s="32" t="n"/>
      <c r="G175" s="32" t="n"/>
      <c r="H175" s="32" t="n"/>
      <c r="I175" s="32" t="n"/>
      <c r="J175" s="32" t="n"/>
      <c r="K175" s="37" t="n"/>
      <c r="L175" s="37" t="n"/>
      <c r="M175" s="38" t="n"/>
      <c r="N175" s="34">
        <f>IFERROR(IF($D175="","",IF(COUNTIF('Bed Inventory'!$A$5:$A$154,$D175)=1,"Valid","Review")),"")</f>
        <v/>
      </c>
      <c r="O175" s="34">
        <f>IFERROR(IF($A175="","",IF(COUNTIF($A$5:$A$304,$A175)=1,"Unique","Duplicate")),"")</f>
        <v/>
      </c>
      <c r="P175" s="34">
        <f>IFERROR(IF($A175="","",IF(AND(OR($F175="Out of Order",$F175="Held"),$L175="",$K175&lt;&gt;"",$K175&lt;TODAY()),"Past Target",IF(AND($L175&lt;&gt;"",$L175&lt;$B175),"Review Dates","OK"))),"")</f>
        <v/>
      </c>
    </row>
    <row r="176">
      <c r="A176" s="32" t="n"/>
      <c r="B176" s="37" t="n"/>
      <c r="C176" s="32" t="n"/>
      <c r="D176" s="32" t="n"/>
      <c r="E176" s="32" t="n"/>
      <c r="F176" s="32" t="n"/>
      <c r="G176" s="32" t="n"/>
      <c r="H176" s="32" t="n"/>
      <c r="I176" s="32" t="n"/>
      <c r="J176" s="32" t="n"/>
      <c r="K176" s="37" t="n"/>
      <c r="L176" s="37" t="n"/>
      <c r="M176" s="38" t="n"/>
      <c r="N176" s="34">
        <f>IFERROR(IF($D176="","",IF(COUNTIF('Bed Inventory'!$A$5:$A$154,$D176)=1,"Valid","Review")),"")</f>
        <v/>
      </c>
      <c r="O176" s="34">
        <f>IFERROR(IF($A176="","",IF(COUNTIF($A$5:$A$304,$A176)=1,"Unique","Duplicate")),"")</f>
        <v/>
      </c>
      <c r="P176" s="34">
        <f>IFERROR(IF($A176="","",IF(AND(OR($F176="Out of Order",$F176="Held"),$L176="",$K176&lt;&gt;"",$K176&lt;TODAY()),"Past Target",IF(AND($L176&lt;&gt;"",$L176&lt;$B176),"Review Dates","OK"))),"")</f>
        <v/>
      </c>
    </row>
    <row r="177">
      <c r="A177" s="32" t="n"/>
      <c r="B177" s="37" t="n"/>
      <c r="C177" s="32" t="n"/>
      <c r="D177" s="32" t="n"/>
      <c r="E177" s="32" t="n"/>
      <c r="F177" s="32" t="n"/>
      <c r="G177" s="32" t="n"/>
      <c r="H177" s="32" t="n"/>
      <c r="I177" s="32" t="n"/>
      <c r="J177" s="32" t="n"/>
      <c r="K177" s="37" t="n"/>
      <c r="L177" s="37" t="n"/>
      <c r="M177" s="38" t="n"/>
      <c r="N177" s="34">
        <f>IFERROR(IF($D177="","",IF(COUNTIF('Bed Inventory'!$A$5:$A$154,$D177)=1,"Valid","Review")),"")</f>
        <v/>
      </c>
      <c r="O177" s="34">
        <f>IFERROR(IF($A177="","",IF(COUNTIF($A$5:$A$304,$A177)=1,"Unique","Duplicate")),"")</f>
        <v/>
      </c>
      <c r="P177" s="34">
        <f>IFERROR(IF($A177="","",IF(AND(OR($F177="Out of Order",$F177="Held"),$L177="",$K177&lt;&gt;"",$K177&lt;TODAY()),"Past Target",IF(AND($L177&lt;&gt;"",$L177&lt;$B177),"Review Dates","OK"))),"")</f>
        <v/>
      </c>
    </row>
    <row r="178">
      <c r="A178" s="32" t="n"/>
      <c r="B178" s="37" t="n"/>
      <c r="C178" s="32" t="n"/>
      <c r="D178" s="32" t="n"/>
      <c r="E178" s="32" t="n"/>
      <c r="F178" s="32" t="n"/>
      <c r="G178" s="32" t="n"/>
      <c r="H178" s="32" t="n"/>
      <c r="I178" s="32" t="n"/>
      <c r="J178" s="32" t="n"/>
      <c r="K178" s="37" t="n"/>
      <c r="L178" s="37" t="n"/>
      <c r="M178" s="38" t="n"/>
      <c r="N178" s="34">
        <f>IFERROR(IF($D178="","",IF(COUNTIF('Bed Inventory'!$A$5:$A$154,$D178)=1,"Valid","Review")),"")</f>
        <v/>
      </c>
      <c r="O178" s="34">
        <f>IFERROR(IF($A178="","",IF(COUNTIF($A$5:$A$304,$A178)=1,"Unique","Duplicate")),"")</f>
        <v/>
      </c>
      <c r="P178" s="34">
        <f>IFERROR(IF($A178="","",IF(AND(OR($F178="Out of Order",$F178="Held"),$L178="",$K178&lt;&gt;"",$K178&lt;TODAY()),"Past Target",IF(AND($L178&lt;&gt;"",$L178&lt;$B178),"Review Dates","OK"))),"")</f>
        <v/>
      </c>
    </row>
    <row r="179">
      <c r="A179" s="32" t="n"/>
      <c r="B179" s="37" t="n"/>
      <c r="C179" s="32" t="n"/>
      <c r="D179" s="32" t="n"/>
      <c r="E179" s="32" t="n"/>
      <c r="F179" s="32" t="n"/>
      <c r="G179" s="32" t="n"/>
      <c r="H179" s="32" t="n"/>
      <c r="I179" s="32" t="n"/>
      <c r="J179" s="32" t="n"/>
      <c r="K179" s="37" t="n"/>
      <c r="L179" s="37" t="n"/>
      <c r="M179" s="38" t="n"/>
      <c r="N179" s="34">
        <f>IFERROR(IF($D179="","",IF(COUNTIF('Bed Inventory'!$A$5:$A$154,$D179)=1,"Valid","Review")),"")</f>
        <v/>
      </c>
      <c r="O179" s="34">
        <f>IFERROR(IF($A179="","",IF(COUNTIF($A$5:$A$304,$A179)=1,"Unique","Duplicate")),"")</f>
        <v/>
      </c>
      <c r="P179" s="34">
        <f>IFERROR(IF($A179="","",IF(AND(OR($F179="Out of Order",$F179="Held"),$L179="",$K179&lt;&gt;"",$K179&lt;TODAY()),"Past Target",IF(AND($L179&lt;&gt;"",$L179&lt;$B179),"Review Dates","OK"))),"")</f>
        <v/>
      </c>
    </row>
    <row r="180">
      <c r="A180" s="32" t="n"/>
      <c r="B180" s="37" t="n"/>
      <c r="C180" s="32" t="n"/>
      <c r="D180" s="32" t="n"/>
      <c r="E180" s="32" t="n"/>
      <c r="F180" s="32" t="n"/>
      <c r="G180" s="32" t="n"/>
      <c r="H180" s="32" t="n"/>
      <c r="I180" s="32" t="n"/>
      <c r="J180" s="32" t="n"/>
      <c r="K180" s="37" t="n"/>
      <c r="L180" s="37" t="n"/>
      <c r="M180" s="38" t="n"/>
      <c r="N180" s="34">
        <f>IFERROR(IF($D180="","",IF(COUNTIF('Bed Inventory'!$A$5:$A$154,$D180)=1,"Valid","Review")),"")</f>
        <v/>
      </c>
      <c r="O180" s="34">
        <f>IFERROR(IF($A180="","",IF(COUNTIF($A$5:$A$304,$A180)=1,"Unique","Duplicate")),"")</f>
        <v/>
      </c>
      <c r="P180" s="34">
        <f>IFERROR(IF($A180="","",IF(AND(OR($F180="Out of Order",$F180="Held"),$L180="",$K180&lt;&gt;"",$K180&lt;TODAY()),"Past Target",IF(AND($L180&lt;&gt;"",$L180&lt;$B180),"Review Dates","OK"))),"")</f>
        <v/>
      </c>
    </row>
    <row r="181">
      <c r="A181" s="32" t="n"/>
      <c r="B181" s="37" t="n"/>
      <c r="C181" s="32" t="n"/>
      <c r="D181" s="32" t="n"/>
      <c r="E181" s="32" t="n"/>
      <c r="F181" s="32" t="n"/>
      <c r="G181" s="32" t="n"/>
      <c r="H181" s="32" t="n"/>
      <c r="I181" s="32" t="n"/>
      <c r="J181" s="32" t="n"/>
      <c r="K181" s="37" t="n"/>
      <c r="L181" s="37" t="n"/>
      <c r="M181" s="38" t="n"/>
      <c r="N181" s="34">
        <f>IFERROR(IF($D181="","",IF(COUNTIF('Bed Inventory'!$A$5:$A$154,$D181)=1,"Valid","Review")),"")</f>
        <v/>
      </c>
      <c r="O181" s="34">
        <f>IFERROR(IF($A181="","",IF(COUNTIF($A$5:$A$304,$A181)=1,"Unique","Duplicate")),"")</f>
        <v/>
      </c>
      <c r="P181" s="34">
        <f>IFERROR(IF($A181="","",IF(AND(OR($F181="Out of Order",$F181="Held"),$L181="",$K181&lt;&gt;"",$K181&lt;TODAY()),"Past Target",IF(AND($L181&lt;&gt;"",$L181&lt;$B181),"Review Dates","OK"))),"")</f>
        <v/>
      </c>
    </row>
    <row r="182">
      <c r="A182" s="32" t="n"/>
      <c r="B182" s="37" t="n"/>
      <c r="C182" s="32" t="n"/>
      <c r="D182" s="32" t="n"/>
      <c r="E182" s="32" t="n"/>
      <c r="F182" s="32" t="n"/>
      <c r="G182" s="32" t="n"/>
      <c r="H182" s="32" t="n"/>
      <c r="I182" s="32" t="n"/>
      <c r="J182" s="32" t="n"/>
      <c r="K182" s="37" t="n"/>
      <c r="L182" s="37" t="n"/>
      <c r="M182" s="38" t="n"/>
      <c r="N182" s="34">
        <f>IFERROR(IF($D182="","",IF(COUNTIF('Bed Inventory'!$A$5:$A$154,$D182)=1,"Valid","Review")),"")</f>
        <v/>
      </c>
      <c r="O182" s="34">
        <f>IFERROR(IF($A182="","",IF(COUNTIF($A$5:$A$304,$A182)=1,"Unique","Duplicate")),"")</f>
        <v/>
      </c>
      <c r="P182" s="34">
        <f>IFERROR(IF($A182="","",IF(AND(OR($F182="Out of Order",$F182="Held"),$L182="",$K182&lt;&gt;"",$K182&lt;TODAY()),"Past Target",IF(AND($L182&lt;&gt;"",$L182&lt;$B182),"Review Dates","OK"))),"")</f>
        <v/>
      </c>
    </row>
    <row r="183">
      <c r="A183" s="32" t="n"/>
      <c r="B183" s="37" t="n"/>
      <c r="C183" s="32" t="n"/>
      <c r="D183" s="32" t="n"/>
      <c r="E183" s="32" t="n"/>
      <c r="F183" s="32" t="n"/>
      <c r="G183" s="32" t="n"/>
      <c r="H183" s="32" t="n"/>
      <c r="I183" s="32" t="n"/>
      <c r="J183" s="32" t="n"/>
      <c r="K183" s="37" t="n"/>
      <c r="L183" s="37" t="n"/>
      <c r="M183" s="38" t="n"/>
      <c r="N183" s="34">
        <f>IFERROR(IF($D183="","",IF(COUNTIF('Bed Inventory'!$A$5:$A$154,$D183)=1,"Valid","Review")),"")</f>
        <v/>
      </c>
      <c r="O183" s="34">
        <f>IFERROR(IF($A183="","",IF(COUNTIF($A$5:$A$304,$A183)=1,"Unique","Duplicate")),"")</f>
        <v/>
      </c>
      <c r="P183" s="34">
        <f>IFERROR(IF($A183="","",IF(AND(OR($F183="Out of Order",$F183="Held"),$L183="",$K183&lt;&gt;"",$K183&lt;TODAY()),"Past Target",IF(AND($L183&lt;&gt;"",$L183&lt;$B183),"Review Dates","OK"))),"")</f>
        <v/>
      </c>
    </row>
    <row r="184">
      <c r="A184" s="32" t="n"/>
      <c r="B184" s="37" t="n"/>
      <c r="C184" s="32" t="n"/>
      <c r="D184" s="32" t="n"/>
      <c r="E184" s="32" t="n"/>
      <c r="F184" s="32" t="n"/>
      <c r="G184" s="32" t="n"/>
      <c r="H184" s="32" t="n"/>
      <c r="I184" s="32" t="n"/>
      <c r="J184" s="32" t="n"/>
      <c r="K184" s="37" t="n"/>
      <c r="L184" s="37" t="n"/>
      <c r="M184" s="38" t="n"/>
      <c r="N184" s="34">
        <f>IFERROR(IF($D184="","",IF(COUNTIF('Bed Inventory'!$A$5:$A$154,$D184)=1,"Valid","Review")),"")</f>
        <v/>
      </c>
      <c r="O184" s="34">
        <f>IFERROR(IF($A184="","",IF(COUNTIF($A$5:$A$304,$A184)=1,"Unique","Duplicate")),"")</f>
        <v/>
      </c>
      <c r="P184" s="34">
        <f>IFERROR(IF($A184="","",IF(AND(OR($F184="Out of Order",$F184="Held"),$L184="",$K184&lt;&gt;"",$K184&lt;TODAY()),"Past Target",IF(AND($L184&lt;&gt;"",$L184&lt;$B184),"Review Dates","OK"))),"")</f>
        <v/>
      </c>
    </row>
    <row r="185">
      <c r="A185" s="32" t="n"/>
      <c r="B185" s="37" t="n"/>
      <c r="C185" s="32" t="n"/>
      <c r="D185" s="32" t="n"/>
      <c r="E185" s="32" t="n"/>
      <c r="F185" s="32" t="n"/>
      <c r="G185" s="32" t="n"/>
      <c r="H185" s="32" t="n"/>
      <c r="I185" s="32" t="n"/>
      <c r="J185" s="32" t="n"/>
      <c r="K185" s="37" t="n"/>
      <c r="L185" s="37" t="n"/>
      <c r="M185" s="38" t="n"/>
      <c r="N185" s="34">
        <f>IFERROR(IF($D185="","",IF(COUNTIF('Bed Inventory'!$A$5:$A$154,$D185)=1,"Valid","Review")),"")</f>
        <v/>
      </c>
      <c r="O185" s="34">
        <f>IFERROR(IF($A185="","",IF(COUNTIF($A$5:$A$304,$A185)=1,"Unique","Duplicate")),"")</f>
        <v/>
      </c>
      <c r="P185" s="34">
        <f>IFERROR(IF($A185="","",IF(AND(OR($F185="Out of Order",$F185="Held"),$L185="",$K185&lt;&gt;"",$K185&lt;TODAY()),"Past Target",IF(AND($L185&lt;&gt;"",$L185&lt;$B185),"Review Dates","OK"))),"")</f>
        <v/>
      </c>
    </row>
    <row r="186">
      <c r="A186" s="32" t="n"/>
      <c r="B186" s="37" t="n"/>
      <c r="C186" s="32" t="n"/>
      <c r="D186" s="32" t="n"/>
      <c r="E186" s="32" t="n"/>
      <c r="F186" s="32" t="n"/>
      <c r="G186" s="32" t="n"/>
      <c r="H186" s="32" t="n"/>
      <c r="I186" s="32" t="n"/>
      <c r="J186" s="32" t="n"/>
      <c r="K186" s="37" t="n"/>
      <c r="L186" s="37" t="n"/>
      <c r="M186" s="38" t="n"/>
      <c r="N186" s="34">
        <f>IFERROR(IF($D186="","",IF(COUNTIF('Bed Inventory'!$A$5:$A$154,$D186)=1,"Valid","Review")),"")</f>
        <v/>
      </c>
      <c r="O186" s="34">
        <f>IFERROR(IF($A186="","",IF(COUNTIF($A$5:$A$304,$A186)=1,"Unique","Duplicate")),"")</f>
        <v/>
      </c>
      <c r="P186" s="34">
        <f>IFERROR(IF($A186="","",IF(AND(OR($F186="Out of Order",$F186="Held"),$L186="",$K186&lt;&gt;"",$K186&lt;TODAY()),"Past Target",IF(AND($L186&lt;&gt;"",$L186&lt;$B186),"Review Dates","OK"))),"")</f>
        <v/>
      </c>
    </row>
    <row r="187">
      <c r="A187" s="32" t="n"/>
      <c r="B187" s="37" t="n"/>
      <c r="C187" s="32" t="n"/>
      <c r="D187" s="32" t="n"/>
      <c r="E187" s="32" t="n"/>
      <c r="F187" s="32" t="n"/>
      <c r="G187" s="32" t="n"/>
      <c r="H187" s="32" t="n"/>
      <c r="I187" s="32" t="n"/>
      <c r="J187" s="32" t="n"/>
      <c r="K187" s="37" t="n"/>
      <c r="L187" s="37" t="n"/>
      <c r="M187" s="38" t="n"/>
      <c r="N187" s="34">
        <f>IFERROR(IF($D187="","",IF(COUNTIF('Bed Inventory'!$A$5:$A$154,$D187)=1,"Valid","Review")),"")</f>
        <v/>
      </c>
      <c r="O187" s="34">
        <f>IFERROR(IF($A187="","",IF(COUNTIF($A$5:$A$304,$A187)=1,"Unique","Duplicate")),"")</f>
        <v/>
      </c>
      <c r="P187" s="34">
        <f>IFERROR(IF($A187="","",IF(AND(OR($F187="Out of Order",$F187="Held"),$L187="",$K187&lt;&gt;"",$K187&lt;TODAY()),"Past Target",IF(AND($L187&lt;&gt;"",$L187&lt;$B187),"Review Dates","OK"))),"")</f>
        <v/>
      </c>
    </row>
    <row r="188">
      <c r="A188" s="32" t="n"/>
      <c r="B188" s="37" t="n"/>
      <c r="C188" s="32" t="n"/>
      <c r="D188" s="32" t="n"/>
      <c r="E188" s="32" t="n"/>
      <c r="F188" s="32" t="n"/>
      <c r="G188" s="32" t="n"/>
      <c r="H188" s="32" t="n"/>
      <c r="I188" s="32" t="n"/>
      <c r="J188" s="32" t="n"/>
      <c r="K188" s="37" t="n"/>
      <c r="L188" s="37" t="n"/>
      <c r="M188" s="38" t="n"/>
      <c r="N188" s="34">
        <f>IFERROR(IF($D188="","",IF(COUNTIF('Bed Inventory'!$A$5:$A$154,$D188)=1,"Valid","Review")),"")</f>
        <v/>
      </c>
      <c r="O188" s="34">
        <f>IFERROR(IF($A188="","",IF(COUNTIF($A$5:$A$304,$A188)=1,"Unique","Duplicate")),"")</f>
        <v/>
      </c>
      <c r="P188" s="34">
        <f>IFERROR(IF($A188="","",IF(AND(OR($F188="Out of Order",$F188="Held"),$L188="",$K188&lt;&gt;"",$K188&lt;TODAY()),"Past Target",IF(AND($L188&lt;&gt;"",$L188&lt;$B188),"Review Dates","OK"))),"")</f>
        <v/>
      </c>
    </row>
    <row r="189">
      <c r="A189" s="32" t="n"/>
      <c r="B189" s="37" t="n"/>
      <c r="C189" s="32" t="n"/>
      <c r="D189" s="32" t="n"/>
      <c r="E189" s="32" t="n"/>
      <c r="F189" s="32" t="n"/>
      <c r="G189" s="32" t="n"/>
      <c r="H189" s="32" t="n"/>
      <c r="I189" s="32" t="n"/>
      <c r="J189" s="32" t="n"/>
      <c r="K189" s="37" t="n"/>
      <c r="L189" s="37" t="n"/>
      <c r="M189" s="38" t="n"/>
      <c r="N189" s="34">
        <f>IFERROR(IF($D189="","",IF(COUNTIF('Bed Inventory'!$A$5:$A$154,$D189)=1,"Valid","Review")),"")</f>
        <v/>
      </c>
      <c r="O189" s="34">
        <f>IFERROR(IF($A189="","",IF(COUNTIF($A$5:$A$304,$A189)=1,"Unique","Duplicate")),"")</f>
        <v/>
      </c>
      <c r="P189" s="34">
        <f>IFERROR(IF($A189="","",IF(AND(OR($F189="Out of Order",$F189="Held"),$L189="",$K189&lt;&gt;"",$K189&lt;TODAY()),"Past Target",IF(AND($L189&lt;&gt;"",$L189&lt;$B189),"Review Dates","OK"))),"")</f>
        <v/>
      </c>
    </row>
    <row r="190">
      <c r="A190" s="32" t="n"/>
      <c r="B190" s="37" t="n"/>
      <c r="C190" s="32" t="n"/>
      <c r="D190" s="32" t="n"/>
      <c r="E190" s="32" t="n"/>
      <c r="F190" s="32" t="n"/>
      <c r="G190" s="32" t="n"/>
      <c r="H190" s="32" t="n"/>
      <c r="I190" s="32" t="n"/>
      <c r="J190" s="32" t="n"/>
      <c r="K190" s="37" t="n"/>
      <c r="L190" s="37" t="n"/>
      <c r="M190" s="38" t="n"/>
      <c r="N190" s="34">
        <f>IFERROR(IF($D190="","",IF(COUNTIF('Bed Inventory'!$A$5:$A$154,$D190)=1,"Valid","Review")),"")</f>
        <v/>
      </c>
      <c r="O190" s="34">
        <f>IFERROR(IF($A190="","",IF(COUNTIF($A$5:$A$304,$A190)=1,"Unique","Duplicate")),"")</f>
        <v/>
      </c>
      <c r="P190" s="34">
        <f>IFERROR(IF($A190="","",IF(AND(OR($F190="Out of Order",$F190="Held"),$L190="",$K190&lt;&gt;"",$K190&lt;TODAY()),"Past Target",IF(AND($L190&lt;&gt;"",$L190&lt;$B190),"Review Dates","OK"))),"")</f>
        <v/>
      </c>
    </row>
    <row r="191">
      <c r="A191" s="32" t="n"/>
      <c r="B191" s="37" t="n"/>
      <c r="C191" s="32" t="n"/>
      <c r="D191" s="32" t="n"/>
      <c r="E191" s="32" t="n"/>
      <c r="F191" s="32" t="n"/>
      <c r="G191" s="32" t="n"/>
      <c r="H191" s="32" t="n"/>
      <c r="I191" s="32" t="n"/>
      <c r="J191" s="32" t="n"/>
      <c r="K191" s="37" t="n"/>
      <c r="L191" s="37" t="n"/>
      <c r="M191" s="38" t="n"/>
      <c r="N191" s="34">
        <f>IFERROR(IF($D191="","",IF(COUNTIF('Bed Inventory'!$A$5:$A$154,$D191)=1,"Valid","Review")),"")</f>
        <v/>
      </c>
      <c r="O191" s="34">
        <f>IFERROR(IF($A191="","",IF(COUNTIF($A$5:$A$304,$A191)=1,"Unique","Duplicate")),"")</f>
        <v/>
      </c>
      <c r="P191" s="34">
        <f>IFERROR(IF($A191="","",IF(AND(OR($F191="Out of Order",$F191="Held"),$L191="",$K191&lt;&gt;"",$K191&lt;TODAY()),"Past Target",IF(AND($L191&lt;&gt;"",$L191&lt;$B191),"Review Dates","OK"))),"")</f>
        <v/>
      </c>
    </row>
    <row r="192">
      <c r="A192" s="32" t="n"/>
      <c r="B192" s="37" t="n"/>
      <c r="C192" s="32" t="n"/>
      <c r="D192" s="32" t="n"/>
      <c r="E192" s="32" t="n"/>
      <c r="F192" s="32" t="n"/>
      <c r="G192" s="32" t="n"/>
      <c r="H192" s="32" t="n"/>
      <c r="I192" s="32" t="n"/>
      <c r="J192" s="32" t="n"/>
      <c r="K192" s="37" t="n"/>
      <c r="L192" s="37" t="n"/>
      <c r="M192" s="38" t="n"/>
      <c r="N192" s="34">
        <f>IFERROR(IF($D192="","",IF(COUNTIF('Bed Inventory'!$A$5:$A$154,$D192)=1,"Valid","Review")),"")</f>
        <v/>
      </c>
      <c r="O192" s="34">
        <f>IFERROR(IF($A192="","",IF(COUNTIF($A$5:$A$304,$A192)=1,"Unique","Duplicate")),"")</f>
        <v/>
      </c>
      <c r="P192" s="34">
        <f>IFERROR(IF($A192="","",IF(AND(OR($F192="Out of Order",$F192="Held"),$L192="",$K192&lt;&gt;"",$K192&lt;TODAY()),"Past Target",IF(AND($L192&lt;&gt;"",$L192&lt;$B192),"Review Dates","OK"))),"")</f>
        <v/>
      </c>
    </row>
    <row r="193">
      <c r="A193" s="32" t="n"/>
      <c r="B193" s="37" t="n"/>
      <c r="C193" s="32" t="n"/>
      <c r="D193" s="32" t="n"/>
      <c r="E193" s="32" t="n"/>
      <c r="F193" s="32" t="n"/>
      <c r="G193" s="32" t="n"/>
      <c r="H193" s="32" t="n"/>
      <c r="I193" s="32" t="n"/>
      <c r="J193" s="32" t="n"/>
      <c r="K193" s="37" t="n"/>
      <c r="L193" s="37" t="n"/>
      <c r="M193" s="38" t="n"/>
      <c r="N193" s="34">
        <f>IFERROR(IF($D193="","",IF(COUNTIF('Bed Inventory'!$A$5:$A$154,$D193)=1,"Valid","Review")),"")</f>
        <v/>
      </c>
      <c r="O193" s="34">
        <f>IFERROR(IF($A193="","",IF(COUNTIF($A$5:$A$304,$A193)=1,"Unique","Duplicate")),"")</f>
        <v/>
      </c>
      <c r="P193" s="34">
        <f>IFERROR(IF($A193="","",IF(AND(OR($F193="Out of Order",$F193="Held"),$L193="",$K193&lt;&gt;"",$K193&lt;TODAY()),"Past Target",IF(AND($L193&lt;&gt;"",$L193&lt;$B193),"Review Dates","OK"))),"")</f>
        <v/>
      </c>
    </row>
    <row r="194">
      <c r="A194" s="32" t="n"/>
      <c r="B194" s="37" t="n"/>
      <c r="C194" s="32" t="n"/>
      <c r="D194" s="32" t="n"/>
      <c r="E194" s="32" t="n"/>
      <c r="F194" s="32" t="n"/>
      <c r="G194" s="32" t="n"/>
      <c r="H194" s="32" t="n"/>
      <c r="I194" s="32" t="n"/>
      <c r="J194" s="32" t="n"/>
      <c r="K194" s="37" t="n"/>
      <c r="L194" s="37" t="n"/>
      <c r="M194" s="38" t="n"/>
      <c r="N194" s="34">
        <f>IFERROR(IF($D194="","",IF(COUNTIF('Bed Inventory'!$A$5:$A$154,$D194)=1,"Valid","Review")),"")</f>
        <v/>
      </c>
      <c r="O194" s="34">
        <f>IFERROR(IF($A194="","",IF(COUNTIF($A$5:$A$304,$A194)=1,"Unique","Duplicate")),"")</f>
        <v/>
      </c>
      <c r="P194" s="34">
        <f>IFERROR(IF($A194="","",IF(AND(OR($F194="Out of Order",$F194="Held"),$L194="",$K194&lt;&gt;"",$K194&lt;TODAY()),"Past Target",IF(AND($L194&lt;&gt;"",$L194&lt;$B194),"Review Dates","OK"))),"")</f>
        <v/>
      </c>
    </row>
    <row r="195">
      <c r="A195" s="32" t="n"/>
      <c r="B195" s="37" t="n"/>
      <c r="C195" s="32" t="n"/>
      <c r="D195" s="32" t="n"/>
      <c r="E195" s="32" t="n"/>
      <c r="F195" s="32" t="n"/>
      <c r="G195" s="32" t="n"/>
      <c r="H195" s="32" t="n"/>
      <c r="I195" s="32" t="n"/>
      <c r="J195" s="32" t="n"/>
      <c r="K195" s="37" t="n"/>
      <c r="L195" s="37" t="n"/>
      <c r="M195" s="38" t="n"/>
      <c r="N195" s="34">
        <f>IFERROR(IF($D195="","",IF(COUNTIF('Bed Inventory'!$A$5:$A$154,$D195)=1,"Valid","Review")),"")</f>
        <v/>
      </c>
      <c r="O195" s="34">
        <f>IFERROR(IF($A195="","",IF(COUNTIF($A$5:$A$304,$A195)=1,"Unique","Duplicate")),"")</f>
        <v/>
      </c>
      <c r="P195" s="34">
        <f>IFERROR(IF($A195="","",IF(AND(OR($F195="Out of Order",$F195="Held"),$L195="",$K195&lt;&gt;"",$K195&lt;TODAY()),"Past Target",IF(AND($L195&lt;&gt;"",$L195&lt;$B195),"Review Dates","OK"))),"")</f>
        <v/>
      </c>
    </row>
    <row r="196">
      <c r="A196" s="32" t="n"/>
      <c r="B196" s="37" t="n"/>
      <c r="C196" s="32" t="n"/>
      <c r="D196" s="32" t="n"/>
      <c r="E196" s="32" t="n"/>
      <c r="F196" s="32" t="n"/>
      <c r="G196" s="32" t="n"/>
      <c r="H196" s="32" t="n"/>
      <c r="I196" s="32" t="n"/>
      <c r="J196" s="32" t="n"/>
      <c r="K196" s="37" t="n"/>
      <c r="L196" s="37" t="n"/>
      <c r="M196" s="38" t="n"/>
      <c r="N196" s="34">
        <f>IFERROR(IF($D196="","",IF(COUNTIF('Bed Inventory'!$A$5:$A$154,$D196)=1,"Valid","Review")),"")</f>
        <v/>
      </c>
      <c r="O196" s="34">
        <f>IFERROR(IF($A196="","",IF(COUNTIF($A$5:$A$304,$A196)=1,"Unique","Duplicate")),"")</f>
        <v/>
      </c>
      <c r="P196" s="34">
        <f>IFERROR(IF($A196="","",IF(AND(OR($F196="Out of Order",$F196="Held"),$L196="",$K196&lt;&gt;"",$K196&lt;TODAY()),"Past Target",IF(AND($L196&lt;&gt;"",$L196&lt;$B196),"Review Dates","OK"))),"")</f>
        <v/>
      </c>
    </row>
    <row r="197">
      <c r="A197" s="32" t="n"/>
      <c r="B197" s="37" t="n"/>
      <c r="C197" s="32" t="n"/>
      <c r="D197" s="32" t="n"/>
      <c r="E197" s="32" t="n"/>
      <c r="F197" s="32" t="n"/>
      <c r="G197" s="32" t="n"/>
      <c r="H197" s="32" t="n"/>
      <c r="I197" s="32" t="n"/>
      <c r="J197" s="32" t="n"/>
      <c r="K197" s="37" t="n"/>
      <c r="L197" s="37" t="n"/>
      <c r="M197" s="38" t="n"/>
      <c r="N197" s="34">
        <f>IFERROR(IF($D197="","",IF(COUNTIF('Bed Inventory'!$A$5:$A$154,$D197)=1,"Valid","Review")),"")</f>
        <v/>
      </c>
      <c r="O197" s="34">
        <f>IFERROR(IF($A197="","",IF(COUNTIF($A$5:$A$304,$A197)=1,"Unique","Duplicate")),"")</f>
        <v/>
      </c>
      <c r="P197" s="34">
        <f>IFERROR(IF($A197="","",IF(AND(OR($F197="Out of Order",$F197="Held"),$L197="",$K197&lt;&gt;"",$K197&lt;TODAY()),"Past Target",IF(AND($L197&lt;&gt;"",$L197&lt;$B197),"Review Dates","OK"))),"")</f>
        <v/>
      </c>
    </row>
    <row r="198">
      <c r="A198" s="32" t="n"/>
      <c r="B198" s="37" t="n"/>
      <c r="C198" s="32" t="n"/>
      <c r="D198" s="32" t="n"/>
      <c r="E198" s="32" t="n"/>
      <c r="F198" s="32" t="n"/>
      <c r="G198" s="32" t="n"/>
      <c r="H198" s="32" t="n"/>
      <c r="I198" s="32" t="n"/>
      <c r="J198" s="32" t="n"/>
      <c r="K198" s="37" t="n"/>
      <c r="L198" s="37" t="n"/>
      <c r="M198" s="38" t="n"/>
      <c r="N198" s="34">
        <f>IFERROR(IF($D198="","",IF(COUNTIF('Bed Inventory'!$A$5:$A$154,$D198)=1,"Valid","Review")),"")</f>
        <v/>
      </c>
      <c r="O198" s="34">
        <f>IFERROR(IF($A198="","",IF(COUNTIF($A$5:$A$304,$A198)=1,"Unique","Duplicate")),"")</f>
        <v/>
      </c>
      <c r="P198" s="34">
        <f>IFERROR(IF($A198="","",IF(AND(OR($F198="Out of Order",$F198="Held"),$L198="",$K198&lt;&gt;"",$K198&lt;TODAY()),"Past Target",IF(AND($L198&lt;&gt;"",$L198&lt;$B198),"Review Dates","OK"))),"")</f>
        <v/>
      </c>
    </row>
    <row r="199">
      <c r="A199" s="32" t="n"/>
      <c r="B199" s="37" t="n"/>
      <c r="C199" s="32" t="n"/>
      <c r="D199" s="32" t="n"/>
      <c r="E199" s="32" t="n"/>
      <c r="F199" s="32" t="n"/>
      <c r="G199" s="32" t="n"/>
      <c r="H199" s="32" t="n"/>
      <c r="I199" s="32" t="n"/>
      <c r="J199" s="32" t="n"/>
      <c r="K199" s="37" t="n"/>
      <c r="L199" s="37" t="n"/>
      <c r="M199" s="38" t="n"/>
      <c r="N199" s="34">
        <f>IFERROR(IF($D199="","",IF(COUNTIF('Bed Inventory'!$A$5:$A$154,$D199)=1,"Valid","Review")),"")</f>
        <v/>
      </c>
      <c r="O199" s="34">
        <f>IFERROR(IF($A199="","",IF(COUNTIF($A$5:$A$304,$A199)=1,"Unique","Duplicate")),"")</f>
        <v/>
      </c>
      <c r="P199" s="34">
        <f>IFERROR(IF($A199="","",IF(AND(OR($F199="Out of Order",$F199="Held"),$L199="",$K199&lt;&gt;"",$K199&lt;TODAY()),"Past Target",IF(AND($L199&lt;&gt;"",$L199&lt;$B199),"Review Dates","OK"))),"")</f>
        <v/>
      </c>
    </row>
    <row r="200">
      <c r="A200" s="32" t="n"/>
      <c r="B200" s="37" t="n"/>
      <c r="C200" s="32" t="n"/>
      <c r="D200" s="32" t="n"/>
      <c r="E200" s="32" t="n"/>
      <c r="F200" s="32" t="n"/>
      <c r="G200" s="32" t="n"/>
      <c r="H200" s="32" t="n"/>
      <c r="I200" s="32" t="n"/>
      <c r="J200" s="32" t="n"/>
      <c r="K200" s="37" t="n"/>
      <c r="L200" s="37" t="n"/>
      <c r="M200" s="38" t="n"/>
      <c r="N200" s="34">
        <f>IFERROR(IF($D200="","",IF(COUNTIF('Bed Inventory'!$A$5:$A$154,$D200)=1,"Valid","Review")),"")</f>
        <v/>
      </c>
      <c r="O200" s="34">
        <f>IFERROR(IF($A200="","",IF(COUNTIF($A$5:$A$304,$A200)=1,"Unique","Duplicate")),"")</f>
        <v/>
      </c>
      <c r="P200" s="34">
        <f>IFERROR(IF($A200="","",IF(AND(OR($F200="Out of Order",$F200="Held"),$L200="",$K200&lt;&gt;"",$K200&lt;TODAY()),"Past Target",IF(AND($L200&lt;&gt;"",$L200&lt;$B200),"Review Dates","OK"))),"")</f>
        <v/>
      </c>
    </row>
    <row r="201">
      <c r="A201" s="32" t="n"/>
      <c r="B201" s="37" t="n"/>
      <c r="C201" s="32" t="n"/>
      <c r="D201" s="32" t="n"/>
      <c r="E201" s="32" t="n"/>
      <c r="F201" s="32" t="n"/>
      <c r="G201" s="32" t="n"/>
      <c r="H201" s="32" t="n"/>
      <c r="I201" s="32" t="n"/>
      <c r="J201" s="32" t="n"/>
      <c r="K201" s="37" t="n"/>
      <c r="L201" s="37" t="n"/>
      <c r="M201" s="38" t="n"/>
      <c r="N201" s="34">
        <f>IFERROR(IF($D201="","",IF(COUNTIF('Bed Inventory'!$A$5:$A$154,$D201)=1,"Valid","Review")),"")</f>
        <v/>
      </c>
      <c r="O201" s="34">
        <f>IFERROR(IF($A201="","",IF(COUNTIF($A$5:$A$304,$A201)=1,"Unique","Duplicate")),"")</f>
        <v/>
      </c>
      <c r="P201" s="34">
        <f>IFERROR(IF($A201="","",IF(AND(OR($F201="Out of Order",$F201="Held"),$L201="",$K201&lt;&gt;"",$K201&lt;TODAY()),"Past Target",IF(AND($L201&lt;&gt;"",$L201&lt;$B201),"Review Dates","OK"))),"")</f>
        <v/>
      </c>
    </row>
    <row r="202">
      <c r="A202" s="32" t="n"/>
      <c r="B202" s="37" t="n"/>
      <c r="C202" s="32" t="n"/>
      <c r="D202" s="32" t="n"/>
      <c r="E202" s="32" t="n"/>
      <c r="F202" s="32" t="n"/>
      <c r="G202" s="32" t="n"/>
      <c r="H202" s="32" t="n"/>
      <c r="I202" s="32" t="n"/>
      <c r="J202" s="32" t="n"/>
      <c r="K202" s="37" t="n"/>
      <c r="L202" s="37" t="n"/>
      <c r="M202" s="38" t="n"/>
      <c r="N202" s="34">
        <f>IFERROR(IF($D202="","",IF(COUNTIF('Bed Inventory'!$A$5:$A$154,$D202)=1,"Valid","Review")),"")</f>
        <v/>
      </c>
      <c r="O202" s="34">
        <f>IFERROR(IF($A202="","",IF(COUNTIF($A$5:$A$304,$A202)=1,"Unique","Duplicate")),"")</f>
        <v/>
      </c>
      <c r="P202" s="34">
        <f>IFERROR(IF($A202="","",IF(AND(OR($F202="Out of Order",$F202="Held"),$L202="",$K202&lt;&gt;"",$K202&lt;TODAY()),"Past Target",IF(AND($L202&lt;&gt;"",$L202&lt;$B202),"Review Dates","OK"))),"")</f>
        <v/>
      </c>
    </row>
    <row r="203">
      <c r="A203" s="32" t="n"/>
      <c r="B203" s="37" t="n"/>
      <c r="C203" s="32" t="n"/>
      <c r="D203" s="32" t="n"/>
      <c r="E203" s="32" t="n"/>
      <c r="F203" s="32" t="n"/>
      <c r="G203" s="32" t="n"/>
      <c r="H203" s="32" t="n"/>
      <c r="I203" s="32" t="n"/>
      <c r="J203" s="32" t="n"/>
      <c r="K203" s="37" t="n"/>
      <c r="L203" s="37" t="n"/>
      <c r="M203" s="38" t="n"/>
      <c r="N203" s="34">
        <f>IFERROR(IF($D203="","",IF(COUNTIF('Bed Inventory'!$A$5:$A$154,$D203)=1,"Valid","Review")),"")</f>
        <v/>
      </c>
      <c r="O203" s="34">
        <f>IFERROR(IF($A203="","",IF(COUNTIF($A$5:$A$304,$A203)=1,"Unique","Duplicate")),"")</f>
        <v/>
      </c>
      <c r="P203" s="34">
        <f>IFERROR(IF($A203="","",IF(AND(OR($F203="Out of Order",$F203="Held"),$L203="",$K203&lt;&gt;"",$K203&lt;TODAY()),"Past Target",IF(AND($L203&lt;&gt;"",$L203&lt;$B203),"Review Dates","OK"))),"")</f>
        <v/>
      </c>
    </row>
    <row r="204">
      <c r="A204" s="32" t="n"/>
      <c r="B204" s="37" t="n"/>
      <c r="C204" s="32" t="n"/>
      <c r="D204" s="32" t="n"/>
      <c r="E204" s="32" t="n"/>
      <c r="F204" s="32" t="n"/>
      <c r="G204" s="32" t="n"/>
      <c r="H204" s="32" t="n"/>
      <c r="I204" s="32" t="n"/>
      <c r="J204" s="32" t="n"/>
      <c r="K204" s="37" t="n"/>
      <c r="L204" s="37" t="n"/>
      <c r="M204" s="38" t="n"/>
      <c r="N204" s="34">
        <f>IFERROR(IF($D204="","",IF(COUNTIF('Bed Inventory'!$A$5:$A$154,$D204)=1,"Valid","Review")),"")</f>
        <v/>
      </c>
      <c r="O204" s="34">
        <f>IFERROR(IF($A204="","",IF(COUNTIF($A$5:$A$304,$A204)=1,"Unique","Duplicate")),"")</f>
        <v/>
      </c>
      <c r="P204" s="34">
        <f>IFERROR(IF($A204="","",IF(AND(OR($F204="Out of Order",$F204="Held"),$L204="",$K204&lt;&gt;"",$K204&lt;TODAY()),"Past Target",IF(AND($L204&lt;&gt;"",$L204&lt;$B204),"Review Dates","OK"))),"")</f>
        <v/>
      </c>
    </row>
    <row r="205">
      <c r="A205" s="32" t="n"/>
      <c r="B205" s="37" t="n"/>
      <c r="C205" s="32" t="n"/>
      <c r="D205" s="32" t="n"/>
      <c r="E205" s="32" t="n"/>
      <c r="F205" s="32" t="n"/>
      <c r="G205" s="32" t="n"/>
      <c r="H205" s="32" t="n"/>
      <c r="I205" s="32" t="n"/>
      <c r="J205" s="32" t="n"/>
      <c r="K205" s="37" t="n"/>
      <c r="L205" s="37" t="n"/>
      <c r="M205" s="38" t="n"/>
      <c r="N205" s="34">
        <f>IFERROR(IF($D205="","",IF(COUNTIF('Bed Inventory'!$A$5:$A$154,$D205)=1,"Valid","Review")),"")</f>
        <v/>
      </c>
      <c r="O205" s="34">
        <f>IFERROR(IF($A205="","",IF(COUNTIF($A$5:$A$304,$A205)=1,"Unique","Duplicate")),"")</f>
        <v/>
      </c>
      <c r="P205" s="34">
        <f>IFERROR(IF($A205="","",IF(AND(OR($F205="Out of Order",$F205="Held"),$L205="",$K205&lt;&gt;"",$K205&lt;TODAY()),"Past Target",IF(AND($L205&lt;&gt;"",$L205&lt;$B205),"Review Dates","OK"))),"")</f>
        <v/>
      </c>
    </row>
    <row r="206">
      <c r="A206" s="32" t="n"/>
      <c r="B206" s="37" t="n"/>
      <c r="C206" s="32" t="n"/>
      <c r="D206" s="32" t="n"/>
      <c r="E206" s="32" t="n"/>
      <c r="F206" s="32" t="n"/>
      <c r="G206" s="32" t="n"/>
      <c r="H206" s="32" t="n"/>
      <c r="I206" s="32" t="n"/>
      <c r="J206" s="32" t="n"/>
      <c r="K206" s="37" t="n"/>
      <c r="L206" s="37" t="n"/>
      <c r="M206" s="38" t="n"/>
      <c r="N206" s="34">
        <f>IFERROR(IF($D206="","",IF(COUNTIF('Bed Inventory'!$A$5:$A$154,$D206)=1,"Valid","Review")),"")</f>
        <v/>
      </c>
      <c r="O206" s="34">
        <f>IFERROR(IF($A206="","",IF(COUNTIF($A$5:$A$304,$A206)=1,"Unique","Duplicate")),"")</f>
        <v/>
      </c>
      <c r="P206" s="34">
        <f>IFERROR(IF($A206="","",IF(AND(OR($F206="Out of Order",$F206="Held"),$L206="",$K206&lt;&gt;"",$K206&lt;TODAY()),"Past Target",IF(AND($L206&lt;&gt;"",$L206&lt;$B206),"Review Dates","OK"))),"")</f>
        <v/>
      </c>
    </row>
    <row r="207">
      <c r="A207" s="32" t="n"/>
      <c r="B207" s="37" t="n"/>
      <c r="C207" s="32" t="n"/>
      <c r="D207" s="32" t="n"/>
      <c r="E207" s="32" t="n"/>
      <c r="F207" s="32" t="n"/>
      <c r="G207" s="32" t="n"/>
      <c r="H207" s="32" t="n"/>
      <c r="I207" s="32" t="n"/>
      <c r="J207" s="32" t="n"/>
      <c r="K207" s="37" t="n"/>
      <c r="L207" s="37" t="n"/>
      <c r="M207" s="38" t="n"/>
      <c r="N207" s="34">
        <f>IFERROR(IF($D207="","",IF(COUNTIF('Bed Inventory'!$A$5:$A$154,$D207)=1,"Valid","Review")),"")</f>
        <v/>
      </c>
      <c r="O207" s="34">
        <f>IFERROR(IF($A207="","",IF(COUNTIF($A$5:$A$304,$A207)=1,"Unique","Duplicate")),"")</f>
        <v/>
      </c>
      <c r="P207" s="34">
        <f>IFERROR(IF($A207="","",IF(AND(OR($F207="Out of Order",$F207="Held"),$L207="",$K207&lt;&gt;"",$K207&lt;TODAY()),"Past Target",IF(AND($L207&lt;&gt;"",$L207&lt;$B207),"Review Dates","OK"))),"")</f>
        <v/>
      </c>
    </row>
    <row r="208">
      <c r="A208" s="32" t="n"/>
      <c r="B208" s="37" t="n"/>
      <c r="C208" s="32" t="n"/>
      <c r="D208" s="32" t="n"/>
      <c r="E208" s="32" t="n"/>
      <c r="F208" s="32" t="n"/>
      <c r="G208" s="32" t="n"/>
      <c r="H208" s="32" t="n"/>
      <c r="I208" s="32" t="n"/>
      <c r="J208" s="32" t="n"/>
      <c r="K208" s="37" t="n"/>
      <c r="L208" s="37" t="n"/>
      <c r="M208" s="38" t="n"/>
      <c r="N208" s="34">
        <f>IFERROR(IF($D208="","",IF(COUNTIF('Bed Inventory'!$A$5:$A$154,$D208)=1,"Valid","Review")),"")</f>
        <v/>
      </c>
      <c r="O208" s="34">
        <f>IFERROR(IF($A208="","",IF(COUNTIF($A$5:$A$304,$A208)=1,"Unique","Duplicate")),"")</f>
        <v/>
      </c>
      <c r="P208" s="34">
        <f>IFERROR(IF($A208="","",IF(AND(OR($F208="Out of Order",$F208="Held"),$L208="",$K208&lt;&gt;"",$K208&lt;TODAY()),"Past Target",IF(AND($L208&lt;&gt;"",$L208&lt;$B208),"Review Dates","OK"))),"")</f>
        <v/>
      </c>
    </row>
    <row r="209">
      <c r="A209" s="32" t="n"/>
      <c r="B209" s="37" t="n"/>
      <c r="C209" s="32" t="n"/>
      <c r="D209" s="32" t="n"/>
      <c r="E209" s="32" t="n"/>
      <c r="F209" s="32" t="n"/>
      <c r="G209" s="32" t="n"/>
      <c r="H209" s="32" t="n"/>
      <c r="I209" s="32" t="n"/>
      <c r="J209" s="32" t="n"/>
      <c r="K209" s="37" t="n"/>
      <c r="L209" s="37" t="n"/>
      <c r="M209" s="38" t="n"/>
      <c r="N209" s="34">
        <f>IFERROR(IF($D209="","",IF(COUNTIF('Bed Inventory'!$A$5:$A$154,$D209)=1,"Valid","Review")),"")</f>
        <v/>
      </c>
      <c r="O209" s="34">
        <f>IFERROR(IF($A209="","",IF(COUNTIF($A$5:$A$304,$A209)=1,"Unique","Duplicate")),"")</f>
        <v/>
      </c>
      <c r="P209" s="34">
        <f>IFERROR(IF($A209="","",IF(AND(OR($F209="Out of Order",$F209="Held"),$L209="",$K209&lt;&gt;"",$K209&lt;TODAY()),"Past Target",IF(AND($L209&lt;&gt;"",$L209&lt;$B209),"Review Dates","OK"))),"")</f>
        <v/>
      </c>
    </row>
    <row r="210">
      <c r="A210" s="32" t="n"/>
      <c r="B210" s="37" t="n"/>
      <c r="C210" s="32" t="n"/>
      <c r="D210" s="32" t="n"/>
      <c r="E210" s="32" t="n"/>
      <c r="F210" s="32" t="n"/>
      <c r="G210" s="32" t="n"/>
      <c r="H210" s="32" t="n"/>
      <c r="I210" s="32" t="n"/>
      <c r="J210" s="32" t="n"/>
      <c r="K210" s="37" t="n"/>
      <c r="L210" s="37" t="n"/>
      <c r="M210" s="38" t="n"/>
      <c r="N210" s="34">
        <f>IFERROR(IF($D210="","",IF(COUNTIF('Bed Inventory'!$A$5:$A$154,$D210)=1,"Valid","Review")),"")</f>
        <v/>
      </c>
      <c r="O210" s="34">
        <f>IFERROR(IF($A210="","",IF(COUNTIF($A$5:$A$304,$A210)=1,"Unique","Duplicate")),"")</f>
        <v/>
      </c>
      <c r="P210" s="34">
        <f>IFERROR(IF($A210="","",IF(AND(OR($F210="Out of Order",$F210="Held"),$L210="",$K210&lt;&gt;"",$K210&lt;TODAY()),"Past Target",IF(AND($L210&lt;&gt;"",$L210&lt;$B210),"Review Dates","OK"))),"")</f>
        <v/>
      </c>
    </row>
    <row r="211">
      <c r="A211" s="32" t="n"/>
      <c r="B211" s="37" t="n"/>
      <c r="C211" s="32" t="n"/>
      <c r="D211" s="32" t="n"/>
      <c r="E211" s="32" t="n"/>
      <c r="F211" s="32" t="n"/>
      <c r="G211" s="32" t="n"/>
      <c r="H211" s="32" t="n"/>
      <c r="I211" s="32" t="n"/>
      <c r="J211" s="32" t="n"/>
      <c r="K211" s="37" t="n"/>
      <c r="L211" s="37" t="n"/>
      <c r="M211" s="38" t="n"/>
      <c r="N211" s="34">
        <f>IFERROR(IF($D211="","",IF(COUNTIF('Bed Inventory'!$A$5:$A$154,$D211)=1,"Valid","Review")),"")</f>
        <v/>
      </c>
      <c r="O211" s="34">
        <f>IFERROR(IF($A211="","",IF(COUNTIF($A$5:$A$304,$A211)=1,"Unique","Duplicate")),"")</f>
        <v/>
      </c>
      <c r="P211" s="34">
        <f>IFERROR(IF($A211="","",IF(AND(OR($F211="Out of Order",$F211="Held"),$L211="",$K211&lt;&gt;"",$K211&lt;TODAY()),"Past Target",IF(AND($L211&lt;&gt;"",$L211&lt;$B211),"Review Dates","OK"))),"")</f>
        <v/>
      </c>
    </row>
    <row r="212">
      <c r="A212" s="32" t="n"/>
      <c r="B212" s="37" t="n"/>
      <c r="C212" s="32" t="n"/>
      <c r="D212" s="32" t="n"/>
      <c r="E212" s="32" t="n"/>
      <c r="F212" s="32" t="n"/>
      <c r="G212" s="32" t="n"/>
      <c r="H212" s="32" t="n"/>
      <c r="I212" s="32" t="n"/>
      <c r="J212" s="32" t="n"/>
      <c r="K212" s="37" t="n"/>
      <c r="L212" s="37" t="n"/>
      <c r="M212" s="38" t="n"/>
      <c r="N212" s="34">
        <f>IFERROR(IF($D212="","",IF(COUNTIF('Bed Inventory'!$A$5:$A$154,$D212)=1,"Valid","Review")),"")</f>
        <v/>
      </c>
      <c r="O212" s="34">
        <f>IFERROR(IF($A212="","",IF(COUNTIF($A$5:$A$304,$A212)=1,"Unique","Duplicate")),"")</f>
        <v/>
      </c>
      <c r="P212" s="34">
        <f>IFERROR(IF($A212="","",IF(AND(OR($F212="Out of Order",$F212="Held"),$L212="",$K212&lt;&gt;"",$K212&lt;TODAY()),"Past Target",IF(AND($L212&lt;&gt;"",$L212&lt;$B212),"Review Dates","OK"))),"")</f>
        <v/>
      </c>
    </row>
    <row r="213">
      <c r="A213" s="32" t="n"/>
      <c r="B213" s="37" t="n"/>
      <c r="C213" s="32" t="n"/>
      <c r="D213" s="32" t="n"/>
      <c r="E213" s="32" t="n"/>
      <c r="F213" s="32" t="n"/>
      <c r="G213" s="32" t="n"/>
      <c r="H213" s="32" t="n"/>
      <c r="I213" s="32" t="n"/>
      <c r="J213" s="32" t="n"/>
      <c r="K213" s="37" t="n"/>
      <c r="L213" s="37" t="n"/>
      <c r="M213" s="38" t="n"/>
      <c r="N213" s="34">
        <f>IFERROR(IF($D213="","",IF(COUNTIF('Bed Inventory'!$A$5:$A$154,$D213)=1,"Valid","Review")),"")</f>
        <v/>
      </c>
      <c r="O213" s="34">
        <f>IFERROR(IF($A213="","",IF(COUNTIF($A$5:$A$304,$A213)=1,"Unique","Duplicate")),"")</f>
        <v/>
      </c>
      <c r="P213" s="34">
        <f>IFERROR(IF($A213="","",IF(AND(OR($F213="Out of Order",$F213="Held"),$L213="",$K213&lt;&gt;"",$K213&lt;TODAY()),"Past Target",IF(AND($L213&lt;&gt;"",$L213&lt;$B213),"Review Dates","OK"))),"")</f>
        <v/>
      </c>
    </row>
    <row r="214">
      <c r="A214" s="32" t="n"/>
      <c r="B214" s="37" t="n"/>
      <c r="C214" s="32" t="n"/>
      <c r="D214" s="32" t="n"/>
      <c r="E214" s="32" t="n"/>
      <c r="F214" s="32" t="n"/>
      <c r="G214" s="32" t="n"/>
      <c r="H214" s="32" t="n"/>
      <c r="I214" s="32" t="n"/>
      <c r="J214" s="32" t="n"/>
      <c r="K214" s="37" t="n"/>
      <c r="L214" s="37" t="n"/>
      <c r="M214" s="38" t="n"/>
      <c r="N214" s="34">
        <f>IFERROR(IF($D214="","",IF(COUNTIF('Bed Inventory'!$A$5:$A$154,$D214)=1,"Valid","Review")),"")</f>
        <v/>
      </c>
      <c r="O214" s="34">
        <f>IFERROR(IF($A214="","",IF(COUNTIF($A$5:$A$304,$A214)=1,"Unique","Duplicate")),"")</f>
        <v/>
      </c>
      <c r="P214" s="34">
        <f>IFERROR(IF($A214="","",IF(AND(OR($F214="Out of Order",$F214="Held"),$L214="",$K214&lt;&gt;"",$K214&lt;TODAY()),"Past Target",IF(AND($L214&lt;&gt;"",$L214&lt;$B214),"Review Dates","OK"))),"")</f>
        <v/>
      </c>
    </row>
    <row r="215">
      <c r="A215" s="32" t="n"/>
      <c r="B215" s="37" t="n"/>
      <c r="C215" s="32" t="n"/>
      <c r="D215" s="32" t="n"/>
      <c r="E215" s="32" t="n"/>
      <c r="F215" s="32" t="n"/>
      <c r="G215" s="32" t="n"/>
      <c r="H215" s="32" t="n"/>
      <c r="I215" s="32" t="n"/>
      <c r="J215" s="32" t="n"/>
      <c r="K215" s="37" t="n"/>
      <c r="L215" s="37" t="n"/>
      <c r="M215" s="38" t="n"/>
      <c r="N215" s="34">
        <f>IFERROR(IF($D215="","",IF(COUNTIF('Bed Inventory'!$A$5:$A$154,$D215)=1,"Valid","Review")),"")</f>
        <v/>
      </c>
      <c r="O215" s="34">
        <f>IFERROR(IF($A215="","",IF(COUNTIF($A$5:$A$304,$A215)=1,"Unique","Duplicate")),"")</f>
        <v/>
      </c>
      <c r="P215" s="34">
        <f>IFERROR(IF($A215="","",IF(AND(OR($F215="Out of Order",$F215="Held"),$L215="",$K215&lt;&gt;"",$K215&lt;TODAY()),"Past Target",IF(AND($L215&lt;&gt;"",$L215&lt;$B215),"Review Dates","OK"))),"")</f>
        <v/>
      </c>
    </row>
    <row r="216">
      <c r="A216" s="32" t="n"/>
      <c r="B216" s="37" t="n"/>
      <c r="C216" s="32" t="n"/>
      <c r="D216" s="32" t="n"/>
      <c r="E216" s="32" t="n"/>
      <c r="F216" s="32" t="n"/>
      <c r="G216" s="32" t="n"/>
      <c r="H216" s="32" t="n"/>
      <c r="I216" s="32" t="n"/>
      <c r="J216" s="32" t="n"/>
      <c r="K216" s="37" t="n"/>
      <c r="L216" s="37" t="n"/>
      <c r="M216" s="38" t="n"/>
      <c r="N216" s="34">
        <f>IFERROR(IF($D216="","",IF(COUNTIF('Bed Inventory'!$A$5:$A$154,$D216)=1,"Valid","Review")),"")</f>
        <v/>
      </c>
      <c r="O216" s="34">
        <f>IFERROR(IF($A216="","",IF(COUNTIF($A$5:$A$304,$A216)=1,"Unique","Duplicate")),"")</f>
        <v/>
      </c>
      <c r="P216" s="34">
        <f>IFERROR(IF($A216="","",IF(AND(OR($F216="Out of Order",$F216="Held"),$L216="",$K216&lt;&gt;"",$K216&lt;TODAY()),"Past Target",IF(AND($L216&lt;&gt;"",$L216&lt;$B216),"Review Dates","OK"))),"")</f>
        <v/>
      </c>
    </row>
    <row r="217">
      <c r="A217" s="32" t="n"/>
      <c r="B217" s="37" t="n"/>
      <c r="C217" s="32" t="n"/>
      <c r="D217" s="32" t="n"/>
      <c r="E217" s="32" t="n"/>
      <c r="F217" s="32" t="n"/>
      <c r="G217" s="32" t="n"/>
      <c r="H217" s="32" t="n"/>
      <c r="I217" s="32" t="n"/>
      <c r="J217" s="32" t="n"/>
      <c r="K217" s="37" t="n"/>
      <c r="L217" s="37" t="n"/>
      <c r="M217" s="38" t="n"/>
      <c r="N217" s="34">
        <f>IFERROR(IF($D217="","",IF(COUNTIF('Bed Inventory'!$A$5:$A$154,$D217)=1,"Valid","Review")),"")</f>
        <v/>
      </c>
      <c r="O217" s="34">
        <f>IFERROR(IF($A217="","",IF(COUNTIF($A$5:$A$304,$A217)=1,"Unique","Duplicate")),"")</f>
        <v/>
      </c>
      <c r="P217" s="34">
        <f>IFERROR(IF($A217="","",IF(AND(OR($F217="Out of Order",$F217="Held"),$L217="",$K217&lt;&gt;"",$K217&lt;TODAY()),"Past Target",IF(AND($L217&lt;&gt;"",$L217&lt;$B217),"Review Dates","OK"))),"")</f>
        <v/>
      </c>
    </row>
    <row r="218">
      <c r="A218" s="32" t="n"/>
      <c r="B218" s="37" t="n"/>
      <c r="C218" s="32" t="n"/>
      <c r="D218" s="32" t="n"/>
      <c r="E218" s="32" t="n"/>
      <c r="F218" s="32" t="n"/>
      <c r="G218" s="32" t="n"/>
      <c r="H218" s="32" t="n"/>
      <c r="I218" s="32" t="n"/>
      <c r="J218" s="32" t="n"/>
      <c r="K218" s="37" t="n"/>
      <c r="L218" s="37" t="n"/>
      <c r="M218" s="38" t="n"/>
      <c r="N218" s="34">
        <f>IFERROR(IF($D218="","",IF(COUNTIF('Bed Inventory'!$A$5:$A$154,$D218)=1,"Valid","Review")),"")</f>
        <v/>
      </c>
      <c r="O218" s="34">
        <f>IFERROR(IF($A218="","",IF(COUNTIF($A$5:$A$304,$A218)=1,"Unique","Duplicate")),"")</f>
        <v/>
      </c>
      <c r="P218" s="34">
        <f>IFERROR(IF($A218="","",IF(AND(OR($F218="Out of Order",$F218="Held"),$L218="",$K218&lt;&gt;"",$K218&lt;TODAY()),"Past Target",IF(AND($L218&lt;&gt;"",$L218&lt;$B218),"Review Dates","OK"))),"")</f>
        <v/>
      </c>
    </row>
    <row r="219">
      <c r="A219" s="32" t="n"/>
      <c r="B219" s="37" t="n"/>
      <c r="C219" s="32" t="n"/>
      <c r="D219" s="32" t="n"/>
      <c r="E219" s="32" t="n"/>
      <c r="F219" s="32" t="n"/>
      <c r="G219" s="32" t="n"/>
      <c r="H219" s="32" t="n"/>
      <c r="I219" s="32" t="n"/>
      <c r="J219" s="32" t="n"/>
      <c r="K219" s="37" t="n"/>
      <c r="L219" s="37" t="n"/>
      <c r="M219" s="38" t="n"/>
      <c r="N219" s="34">
        <f>IFERROR(IF($D219="","",IF(COUNTIF('Bed Inventory'!$A$5:$A$154,$D219)=1,"Valid","Review")),"")</f>
        <v/>
      </c>
      <c r="O219" s="34">
        <f>IFERROR(IF($A219="","",IF(COUNTIF($A$5:$A$304,$A219)=1,"Unique","Duplicate")),"")</f>
        <v/>
      </c>
      <c r="P219" s="34">
        <f>IFERROR(IF($A219="","",IF(AND(OR($F219="Out of Order",$F219="Held"),$L219="",$K219&lt;&gt;"",$K219&lt;TODAY()),"Past Target",IF(AND($L219&lt;&gt;"",$L219&lt;$B219),"Review Dates","OK"))),"")</f>
        <v/>
      </c>
    </row>
    <row r="220">
      <c r="A220" s="32" t="n"/>
      <c r="B220" s="37" t="n"/>
      <c r="C220" s="32" t="n"/>
      <c r="D220" s="32" t="n"/>
      <c r="E220" s="32" t="n"/>
      <c r="F220" s="32" t="n"/>
      <c r="G220" s="32" t="n"/>
      <c r="H220" s="32" t="n"/>
      <c r="I220" s="32" t="n"/>
      <c r="J220" s="32" t="n"/>
      <c r="K220" s="37" t="n"/>
      <c r="L220" s="37" t="n"/>
      <c r="M220" s="38" t="n"/>
      <c r="N220" s="34">
        <f>IFERROR(IF($D220="","",IF(COUNTIF('Bed Inventory'!$A$5:$A$154,$D220)=1,"Valid","Review")),"")</f>
        <v/>
      </c>
      <c r="O220" s="34">
        <f>IFERROR(IF($A220="","",IF(COUNTIF($A$5:$A$304,$A220)=1,"Unique","Duplicate")),"")</f>
        <v/>
      </c>
      <c r="P220" s="34">
        <f>IFERROR(IF($A220="","",IF(AND(OR($F220="Out of Order",$F220="Held"),$L220="",$K220&lt;&gt;"",$K220&lt;TODAY()),"Past Target",IF(AND($L220&lt;&gt;"",$L220&lt;$B220),"Review Dates","OK"))),"")</f>
        <v/>
      </c>
    </row>
    <row r="221">
      <c r="A221" s="32" t="n"/>
      <c r="B221" s="37" t="n"/>
      <c r="C221" s="32" t="n"/>
      <c r="D221" s="32" t="n"/>
      <c r="E221" s="32" t="n"/>
      <c r="F221" s="32" t="n"/>
      <c r="G221" s="32" t="n"/>
      <c r="H221" s="32" t="n"/>
      <c r="I221" s="32" t="n"/>
      <c r="J221" s="32" t="n"/>
      <c r="K221" s="37" t="n"/>
      <c r="L221" s="37" t="n"/>
      <c r="M221" s="38" t="n"/>
      <c r="N221" s="34">
        <f>IFERROR(IF($D221="","",IF(COUNTIF('Bed Inventory'!$A$5:$A$154,$D221)=1,"Valid","Review")),"")</f>
        <v/>
      </c>
      <c r="O221" s="34">
        <f>IFERROR(IF($A221="","",IF(COUNTIF($A$5:$A$304,$A221)=1,"Unique","Duplicate")),"")</f>
        <v/>
      </c>
      <c r="P221" s="34">
        <f>IFERROR(IF($A221="","",IF(AND(OR($F221="Out of Order",$F221="Held"),$L221="",$K221&lt;&gt;"",$K221&lt;TODAY()),"Past Target",IF(AND($L221&lt;&gt;"",$L221&lt;$B221),"Review Dates","OK"))),"")</f>
        <v/>
      </c>
    </row>
    <row r="222">
      <c r="A222" s="32" t="n"/>
      <c r="B222" s="37" t="n"/>
      <c r="C222" s="32" t="n"/>
      <c r="D222" s="32" t="n"/>
      <c r="E222" s="32" t="n"/>
      <c r="F222" s="32" t="n"/>
      <c r="G222" s="32" t="n"/>
      <c r="H222" s="32" t="n"/>
      <c r="I222" s="32" t="n"/>
      <c r="J222" s="32" t="n"/>
      <c r="K222" s="37" t="n"/>
      <c r="L222" s="37" t="n"/>
      <c r="M222" s="38" t="n"/>
      <c r="N222" s="34">
        <f>IFERROR(IF($D222="","",IF(COUNTIF('Bed Inventory'!$A$5:$A$154,$D222)=1,"Valid","Review")),"")</f>
        <v/>
      </c>
      <c r="O222" s="34">
        <f>IFERROR(IF($A222="","",IF(COUNTIF($A$5:$A$304,$A222)=1,"Unique","Duplicate")),"")</f>
        <v/>
      </c>
      <c r="P222" s="34">
        <f>IFERROR(IF($A222="","",IF(AND(OR($F222="Out of Order",$F222="Held"),$L222="",$K222&lt;&gt;"",$K222&lt;TODAY()),"Past Target",IF(AND($L222&lt;&gt;"",$L222&lt;$B222),"Review Dates","OK"))),"")</f>
        <v/>
      </c>
    </row>
    <row r="223">
      <c r="A223" s="32" t="n"/>
      <c r="B223" s="37" t="n"/>
      <c r="C223" s="32" t="n"/>
      <c r="D223" s="32" t="n"/>
      <c r="E223" s="32" t="n"/>
      <c r="F223" s="32" t="n"/>
      <c r="G223" s="32" t="n"/>
      <c r="H223" s="32" t="n"/>
      <c r="I223" s="32" t="n"/>
      <c r="J223" s="32" t="n"/>
      <c r="K223" s="37" t="n"/>
      <c r="L223" s="37" t="n"/>
      <c r="M223" s="38" t="n"/>
      <c r="N223" s="34">
        <f>IFERROR(IF($D223="","",IF(COUNTIF('Bed Inventory'!$A$5:$A$154,$D223)=1,"Valid","Review")),"")</f>
        <v/>
      </c>
      <c r="O223" s="34">
        <f>IFERROR(IF($A223="","",IF(COUNTIF($A$5:$A$304,$A223)=1,"Unique","Duplicate")),"")</f>
        <v/>
      </c>
      <c r="P223" s="34">
        <f>IFERROR(IF($A223="","",IF(AND(OR($F223="Out of Order",$F223="Held"),$L223="",$K223&lt;&gt;"",$K223&lt;TODAY()),"Past Target",IF(AND($L223&lt;&gt;"",$L223&lt;$B223),"Review Dates","OK"))),"")</f>
        <v/>
      </c>
    </row>
    <row r="224">
      <c r="A224" s="32" t="n"/>
      <c r="B224" s="37" t="n"/>
      <c r="C224" s="32" t="n"/>
      <c r="D224" s="32" t="n"/>
      <c r="E224" s="32" t="n"/>
      <c r="F224" s="32" t="n"/>
      <c r="G224" s="32" t="n"/>
      <c r="H224" s="32" t="n"/>
      <c r="I224" s="32" t="n"/>
      <c r="J224" s="32" t="n"/>
      <c r="K224" s="37" t="n"/>
      <c r="L224" s="37" t="n"/>
      <c r="M224" s="38" t="n"/>
      <c r="N224" s="34">
        <f>IFERROR(IF($D224="","",IF(COUNTIF('Bed Inventory'!$A$5:$A$154,$D224)=1,"Valid","Review")),"")</f>
        <v/>
      </c>
      <c r="O224" s="34">
        <f>IFERROR(IF($A224="","",IF(COUNTIF($A$5:$A$304,$A224)=1,"Unique","Duplicate")),"")</f>
        <v/>
      </c>
      <c r="P224" s="34">
        <f>IFERROR(IF($A224="","",IF(AND(OR($F224="Out of Order",$F224="Held"),$L224="",$K224&lt;&gt;"",$K224&lt;TODAY()),"Past Target",IF(AND($L224&lt;&gt;"",$L224&lt;$B224),"Review Dates","OK"))),"")</f>
        <v/>
      </c>
    </row>
    <row r="225">
      <c r="A225" s="32" t="n"/>
      <c r="B225" s="37" t="n"/>
      <c r="C225" s="32" t="n"/>
      <c r="D225" s="32" t="n"/>
      <c r="E225" s="32" t="n"/>
      <c r="F225" s="32" t="n"/>
      <c r="G225" s="32" t="n"/>
      <c r="H225" s="32" t="n"/>
      <c r="I225" s="32" t="n"/>
      <c r="J225" s="32" t="n"/>
      <c r="K225" s="37" t="n"/>
      <c r="L225" s="37" t="n"/>
      <c r="M225" s="38" t="n"/>
      <c r="N225" s="34">
        <f>IFERROR(IF($D225="","",IF(COUNTIF('Bed Inventory'!$A$5:$A$154,$D225)=1,"Valid","Review")),"")</f>
        <v/>
      </c>
      <c r="O225" s="34">
        <f>IFERROR(IF($A225="","",IF(COUNTIF($A$5:$A$304,$A225)=1,"Unique","Duplicate")),"")</f>
        <v/>
      </c>
      <c r="P225" s="34">
        <f>IFERROR(IF($A225="","",IF(AND(OR($F225="Out of Order",$F225="Held"),$L225="",$K225&lt;&gt;"",$K225&lt;TODAY()),"Past Target",IF(AND($L225&lt;&gt;"",$L225&lt;$B225),"Review Dates","OK"))),"")</f>
        <v/>
      </c>
    </row>
    <row r="226">
      <c r="A226" s="32" t="n"/>
      <c r="B226" s="37" t="n"/>
      <c r="C226" s="32" t="n"/>
      <c r="D226" s="32" t="n"/>
      <c r="E226" s="32" t="n"/>
      <c r="F226" s="32" t="n"/>
      <c r="G226" s="32" t="n"/>
      <c r="H226" s="32" t="n"/>
      <c r="I226" s="32" t="n"/>
      <c r="J226" s="32" t="n"/>
      <c r="K226" s="37" t="n"/>
      <c r="L226" s="37" t="n"/>
      <c r="M226" s="38" t="n"/>
      <c r="N226" s="34">
        <f>IFERROR(IF($D226="","",IF(COUNTIF('Bed Inventory'!$A$5:$A$154,$D226)=1,"Valid","Review")),"")</f>
        <v/>
      </c>
      <c r="O226" s="34">
        <f>IFERROR(IF($A226="","",IF(COUNTIF($A$5:$A$304,$A226)=1,"Unique","Duplicate")),"")</f>
        <v/>
      </c>
      <c r="P226" s="34">
        <f>IFERROR(IF($A226="","",IF(AND(OR($F226="Out of Order",$F226="Held"),$L226="",$K226&lt;&gt;"",$K226&lt;TODAY()),"Past Target",IF(AND($L226&lt;&gt;"",$L226&lt;$B226),"Review Dates","OK"))),"")</f>
        <v/>
      </c>
    </row>
    <row r="227">
      <c r="A227" s="32" t="n"/>
      <c r="B227" s="37" t="n"/>
      <c r="C227" s="32" t="n"/>
      <c r="D227" s="32" t="n"/>
      <c r="E227" s="32" t="n"/>
      <c r="F227" s="32" t="n"/>
      <c r="G227" s="32" t="n"/>
      <c r="H227" s="32" t="n"/>
      <c r="I227" s="32" t="n"/>
      <c r="J227" s="32" t="n"/>
      <c r="K227" s="37" t="n"/>
      <c r="L227" s="37" t="n"/>
      <c r="M227" s="38" t="n"/>
      <c r="N227" s="34">
        <f>IFERROR(IF($D227="","",IF(COUNTIF('Bed Inventory'!$A$5:$A$154,$D227)=1,"Valid","Review")),"")</f>
        <v/>
      </c>
      <c r="O227" s="34">
        <f>IFERROR(IF($A227="","",IF(COUNTIF($A$5:$A$304,$A227)=1,"Unique","Duplicate")),"")</f>
        <v/>
      </c>
      <c r="P227" s="34">
        <f>IFERROR(IF($A227="","",IF(AND(OR($F227="Out of Order",$F227="Held"),$L227="",$K227&lt;&gt;"",$K227&lt;TODAY()),"Past Target",IF(AND($L227&lt;&gt;"",$L227&lt;$B227),"Review Dates","OK"))),"")</f>
        <v/>
      </c>
    </row>
    <row r="228">
      <c r="A228" s="32" t="n"/>
      <c r="B228" s="37" t="n"/>
      <c r="C228" s="32" t="n"/>
      <c r="D228" s="32" t="n"/>
      <c r="E228" s="32" t="n"/>
      <c r="F228" s="32" t="n"/>
      <c r="G228" s="32" t="n"/>
      <c r="H228" s="32" t="n"/>
      <c r="I228" s="32" t="n"/>
      <c r="J228" s="32" t="n"/>
      <c r="K228" s="37" t="n"/>
      <c r="L228" s="37" t="n"/>
      <c r="M228" s="38" t="n"/>
      <c r="N228" s="34">
        <f>IFERROR(IF($D228="","",IF(COUNTIF('Bed Inventory'!$A$5:$A$154,$D228)=1,"Valid","Review")),"")</f>
        <v/>
      </c>
      <c r="O228" s="34">
        <f>IFERROR(IF($A228="","",IF(COUNTIF($A$5:$A$304,$A228)=1,"Unique","Duplicate")),"")</f>
        <v/>
      </c>
      <c r="P228" s="34">
        <f>IFERROR(IF($A228="","",IF(AND(OR($F228="Out of Order",$F228="Held"),$L228="",$K228&lt;&gt;"",$K228&lt;TODAY()),"Past Target",IF(AND($L228&lt;&gt;"",$L228&lt;$B228),"Review Dates","OK"))),"")</f>
        <v/>
      </c>
    </row>
    <row r="229">
      <c r="A229" s="32" t="n"/>
      <c r="B229" s="37" t="n"/>
      <c r="C229" s="32" t="n"/>
      <c r="D229" s="32" t="n"/>
      <c r="E229" s="32" t="n"/>
      <c r="F229" s="32" t="n"/>
      <c r="G229" s="32" t="n"/>
      <c r="H229" s="32" t="n"/>
      <c r="I229" s="32" t="n"/>
      <c r="J229" s="32" t="n"/>
      <c r="K229" s="37" t="n"/>
      <c r="L229" s="37" t="n"/>
      <c r="M229" s="38" t="n"/>
      <c r="N229" s="34">
        <f>IFERROR(IF($D229="","",IF(COUNTIF('Bed Inventory'!$A$5:$A$154,$D229)=1,"Valid","Review")),"")</f>
        <v/>
      </c>
      <c r="O229" s="34">
        <f>IFERROR(IF($A229="","",IF(COUNTIF($A$5:$A$304,$A229)=1,"Unique","Duplicate")),"")</f>
        <v/>
      </c>
      <c r="P229" s="34">
        <f>IFERROR(IF($A229="","",IF(AND(OR($F229="Out of Order",$F229="Held"),$L229="",$K229&lt;&gt;"",$K229&lt;TODAY()),"Past Target",IF(AND($L229&lt;&gt;"",$L229&lt;$B229),"Review Dates","OK"))),"")</f>
        <v/>
      </c>
    </row>
    <row r="230">
      <c r="A230" s="32" t="n"/>
      <c r="B230" s="37" t="n"/>
      <c r="C230" s="32" t="n"/>
      <c r="D230" s="32" t="n"/>
      <c r="E230" s="32" t="n"/>
      <c r="F230" s="32" t="n"/>
      <c r="G230" s="32" t="n"/>
      <c r="H230" s="32" t="n"/>
      <c r="I230" s="32" t="n"/>
      <c r="J230" s="32" t="n"/>
      <c r="K230" s="37" t="n"/>
      <c r="L230" s="37" t="n"/>
      <c r="M230" s="38" t="n"/>
      <c r="N230" s="34">
        <f>IFERROR(IF($D230="","",IF(COUNTIF('Bed Inventory'!$A$5:$A$154,$D230)=1,"Valid","Review")),"")</f>
        <v/>
      </c>
      <c r="O230" s="34">
        <f>IFERROR(IF($A230="","",IF(COUNTIF($A$5:$A$304,$A230)=1,"Unique","Duplicate")),"")</f>
        <v/>
      </c>
      <c r="P230" s="34">
        <f>IFERROR(IF($A230="","",IF(AND(OR($F230="Out of Order",$F230="Held"),$L230="",$K230&lt;&gt;"",$K230&lt;TODAY()),"Past Target",IF(AND($L230&lt;&gt;"",$L230&lt;$B230),"Review Dates","OK"))),"")</f>
        <v/>
      </c>
    </row>
    <row r="231">
      <c r="A231" s="32" t="n"/>
      <c r="B231" s="37" t="n"/>
      <c r="C231" s="32" t="n"/>
      <c r="D231" s="32" t="n"/>
      <c r="E231" s="32" t="n"/>
      <c r="F231" s="32" t="n"/>
      <c r="G231" s="32" t="n"/>
      <c r="H231" s="32" t="n"/>
      <c r="I231" s="32" t="n"/>
      <c r="J231" s="32" t="n"/>
      <c r="K231" s="37" t="n"/>
      <c r="L231" s="37" t="n"/>
      <c r="M231" s="38" t="n"/>
      <c r="N231" s="34">
        <f>IFERROR(IF($D231="","",IF(COUNTIF('Bed Inventory'!$A$5:$A$154,$D231)=1,"Valid","Review")),"")</f>
        <v/>
      </c>
      <c r="O231" s="34">
        <f>IFERROR(IF($A231="","",IF(COUNTIF($A$5:$A$304,$A231)=1,"Unique","Duplicate")),"")</f>
        <v/>
      </c>
      <c r="P231" s="34">
        <f>IFERROR(IF($A231="","",IF(AND(OR($F231="Out of Order",$F231="Held"),$L231="",$K231&lt;&gt;"",$K231&lt;TODAY()),"Past Target",IF(AND($L231&lt;&gt;"",$L231&lt;$B231),"Review Dates","OK"))),"")</f>
        <v/>
      </c>
    </row>
    <row r="232">
      <c r="A232" s="32" t="n"/>
      <c r="B232" s="37" t="n"/>
      <c r="C232" s="32" t="n"/>
      <c r="D232" s="32" t="n"/>
      <c r="E232" s="32" t="n"/>
      <c r="F232" s="32" t="n"/>
      <c r="G232" s="32" t="n"/>
      <c r="H232" s="32" t="n"/>
      <c r="I232" s="32" t="n"/>
      <c r="J232" s="32" t="n"/>
      <c r="K232" s="37" t="n"/>
      <c r="L232" s="37" t="n"/>
      <c r="M232" s="38" t="n"/>
      <c r="N232" s="34">
        <f>IFERROR(IF($D232="","",IF(COUNTIF('Bed Inventory'!$A$5:$A$154,$D232)=1,"Valid","Review")),"")</f>
        <v/>
      </c>
      <c r="O232" s="34">
        <f>IFERROR(IF($A232="","",IF(COUNTIF($A$5:$A$304,$A232)=1,"Unique","Duplicate")),"")</f>
        <v/>
      </c>
      <c r="P232" s="34">
        <f>IFERROR(IF($A232="","",IF(AND(OR($F232="Out of Order",$F232="Held"),$L232="",$K232&lt;&gt;"",$K232&lt;TODAY()),"Past Target",IF(AND($L232&lt;&gt;"",$L232&lt;$B232),"Review Dates","OK"))),"")</f>
        <v/>
      </c>
    </row>
    <row r="233">
      <c r="A233" s="32" t="n"/>
      <c r="B233" s="37" t="n"/>
      <c r="C233" s="32" t="n"/>
      <c r="D233" s="32" t="n"/>
      <c r="E233" s="32" t="n"/>
      <c r="F233" s="32" t="n"/>
      <c r="G233" s="32" t="n"/>
      <c r="H233" s="32" t="n"/>
      <c r="I233" s="32" t="n"/>
      <c r="J233" s="32" t="n"/>
      <c r="K233" s="37" t="n"/>
      <c r="L233" s="37" t="n"/>
      <c r="M233" s="38" t="n"/>
      <c r="N233" s="34">
        <f>IFERROR(IF($D233="","",IF(COUNTIF('Bed Inventory'!$A$5:$A$154,$D233)=1,"Valid","Review")),"")</f>
        <v/>
      </c>
      <c r="O233" s="34">
        <f>IFERROR(IF($A233="","",IF(COUNTIF($A$5:$A$304,$A233)=1,"Unique","Duplicate")),"")</f>
        <v/>
      </c>
      <c r="P233" s="34">
        <f>IFERROR(IF($A233="","",IF(AND(OR($F233="Out of Order",$F233="Held"),$L233="",$K233&lt;&gt;"",$K233&lt;TODAY()),"Past Target",IF(AND($L233&lt;&gt;"",$L233&lt;$B233),"Review Dates","OK"))),"")</f>
        <v/>
      </c>
    </row>
    <row r="234">
      <c r="A234" s="32" t="n"/>
      <c r="B234" s="37" t="n"/>
      <c r="C234" s="32" t="n"/>
      <c r="D234" s="32" t="n"/>
      <c r="E234" s="32" t="n"/>
      <c r="F234" s="32" t="n"/>
      <c r="G234" s="32" t="n"/>
      <c r="H234" s="32" t="n"/>
      <c r="I234" s="32" t="n"/>
      <c r="J234" s="32" t="n"/>
      <c r="K234" s="37" t="n"/>
      <c r="L234" s="37" t="n"/>
      <c r="M234" s="38" t="n"/>
      <c r="N234" s="34">
        <f>IFERROR(IF($D234="","",IF(COUNTIF('Bed Inventory'!$A$5:$A$154,$D234)=1,"Valid","Review")),"")</f>
        <v/>
      </c>
      <c r="O234" s="34">
        <f>IFERROR(IF($A234="","",IF(COUNTIF($A$5:$A$304,$A234)=1,"Unique","Duplicate")),"")</f>
        <v/>
      </c>
      <c r="P234" s="34">
        <f>IFERROR(IF($A234="","",IF(AND(OR($F234="Out of Order",$F234="Held"),$L234="",$K234&lt;&gt;"",$K234&lt;TODAY()),"Past Target",IF(AND($L234&lt;&gt;"",$L234&lt;$B234),"Review Dates","OK"))),"")</f>
        <v/>
      </c>
    </row>
    <row r="235">
      <c r="A235" s="32" t="n"/>
      <c r="B235" s="37" t="n"/>
      <c r="C235" s="32" t="n"/>
      <c r="D235" s="32" t="n"/>
      <c r="E235" s="32" t="n"/>
      <c r="F235" s="32" t="n"/>
      <c r="G235" s="32" t="n"/>
      <c r="H235" s="32" t="n"/>
      <c r="I235" s="32" t="n"/>
      <c r="J235" s="32" t="n"/>
      <c r="K235" s="37" t="n"/>
      <c r="L235" s="37" t="n"/>
      <c r="M235" s="38" t="n"/>
      <c r="N235" s="34">
        <f>IFERROR(IF($D235="","",IF(COUNTIF('Bed Inventory'!$A$5:$A$154,$D235)=1,"Valid","Review")),"")</f>
        <v/>
      </c>
      <c r="O235" s="34">
        <f>IFERROR(IF($A235="","",IF(COUNTIF($A$5:$A$304,$A235)=1,"Unique","Duplicate")),"")</f>
        <v/>
      </c>
      <c r="P235" s="34">
        <f>IFERROR(IF($A235="","",IF(AND(OR($F235="Out of Order",$F235="Held"),$L235="",$K235&lt;&gt;"",$K235&lt;TODAY()),"Past Target",IF(AND($L235&lt;&gt;"",$L235&lt;$B235),"Review Dates","OK"))),"")</f>
        <v/>
      </c>
    </row>
    <row r="236">
      <c r="A236" s="32" t="n"/>
      <c r="B236" s="37" t="n"/>
      <c r="C236" s="32" t="n"/>
      <c r="D236" s="32" t="n"/>
      <c r="E236" s="32" t="n"/>
      <c r="F236" s="32" t="n"/>
      <c r="G236" s="32" t="n"/>
      <c r="H236" s="32" t="n"/>
      <c r="I236" s="32" t="n"/>
      <c r="J236" s="32" t="n"/>
      <c r="K236" s="37" t="n"/>
      <c r="L236" s="37" t="n"/>
      <c r="M236" s="38" t="n"/>
      <c r="N236" s="34">
        <f>IFERROR(IF($D236="","",IF(COUNTIF('Bed Inventory'!$A$5:$A$154,$D236)=1,"Valid","Review")),"")</f>
        <v/>
      </c>
      <c r="O236" s="34">
        <f>IFERROR(IF($A236="","",IF(COUNTIF($A$5:$A$304,$A236)=1,"Unique","Duplicate")),"")</f>
        <v/>
      </c>
      <c r="P236" s="34">
        <f>IFERROR(IF($A236="","",IF(AND(OR($F236="Out of Order",$F236="Held"),$L236="",$K236&lt;&gt;"",$K236&lt;TODAY()),"Past Target",IF(AND($L236&lt;&gt;"",$L236&lt;$B236),"Review Dates","OK"))),"")</f>
        <v/>
      </c>
    </row>
    <row r="237">
      <c r="A237" s="32" t="n"/>
      <c r="B237" s="37" t="n"/>
      <c r="C237" s="32" t="n"/>
      <c r="D237" s="32" t="n"/>
      <c r="E237" s="32" t="n"/>
      <c r="F237" s="32" t="n"/>
      <c r="G237" s="32" t="n"/>
      <c r="H237" s="32" t="n"/>
      <c r="I237" s="32" t="n"/>
      <c r="J237" s="32" t="n"/>
      <c r="K237" s="37" t="n"/>
      <c r="L237" s="37" t="n"/>
      <c r="M237" s="38" t="n"/>
      <c r="N237" s="34">
        <f>IFERROR(IF($D237="","",IF(COUNTIF('Bed Inventory'!$A$5:$A$154,$D237)=1,"Valid","Review")),"")</f>
        <v/>
      </c>
      <c r="O237" s="34">
        <f>IFERROR(IF($A237="","",IF(COUNTIF($A$5:$A$304,$A237)=1,"Unique","Duplicate")),"")</f>
        <v/>
      </c>
      <c r="P237" s="34">
        <f>IFERROR(IF($A237="","",IF(AND(OR($F237="Out of Order",$F237="Held"),$L237="",$K237&lt;&gt;"",$K237&lt;TODAY()),"Past Target",IF(AND($L237&lt;&gt;"",$L237&lt;$B237),"Review Dates","OK"))),"")</f>
        <v/>
      </c>
    </row>
    <row r="238">
      <c r="A238" s="32" t="n"/>
      <c r="B238" s="37" t="n"/>
      <c r="C238" s="32" t="n"/>
      <c r="D238" s="32" t="n"/>
      <c r="E238" s="32" t="n"/>
      <c r="F238" s="32" t="n"/>
      <c r="G238" s="32" t="n"/>
      <c r="H238" s="32" t="n"/>
      <c r="I238" s="32" t="n"/>
      <c r="J238" s="32" t="n"/>
      <c r="K238" s="37" t="n"/>
      <c r="L238" s="37" t="n"/>
      <c r="M238" s="38" t="n"/>
      <c r="N238" s="34">
        <f>IFERROR(IF($D238="","",IF(COUNTIF('Bed Inventory'!$A$5:$A$154,$D238)=1,"Valid","Review")),"")</f>
        <v/>
      </c>
      <c r="O238" s="34">
        <f>IFERROR(IF($A238="","",IF(COUNTIF($A$5:$A$304,$A238)=1,"Unique","Duplicate")),"")</f>
        <v/>
      </c>
      <c r="P238" s="34">
        <f>IFERROR(IF($A238="","",IF(AND(OR($F238="Out of Order",$F238="Held"),$L238="",$K238&lt;&gt;"",$K238&lt;TODAY()),"Past Target",IF(AND($L238&lt;&gt;"",$L238&lt;$B238),"Review Dates","OK"))),"")</f>
        <v/>
      </c>
    </row>
    <row r="239">
      <c r="A239" s="32" t="n"/>
      <c r="B239" s="37" t="n"/>
      <c r="C239" s="32" t="n"/>
      <c r="D239" s="32" t="n"/>
      <c r="E239" s="32" t="n"/>
      <c r="F239" s="32" t="n"/>
      <c r="G239" s="32" t="n"/>
      <c r="H239" s="32" t="n"/>
      <c r="I239" s="32" t="n"/>
      <c r="J239" s="32" t="n"/>
      <c r="K239" s="37" t="n"/>
      <c r="L239" s="37" t="n"/>
      <c r="M239" s="38" t="n"/>
      <c r="N239" s="34">
        <f>IFERROR(IF($D239="","",IF(COUNTIF('Bed Inventory'!$A$5:$A$154,$D239)=1,"Valid","Review")),"")</f>
        <v/>
      </c>
      <c r="O239" s="34">
        <f>IFERROR(IF($A239="","",IF(COUNTIF($A$5:$A$304,$A239)=1,"Unique","Duplicate")),"")</f>
        <v/>
      </c>
      <c r="P239" s="34">
        <f>IFERROR(IF($A239="","",IF(AND(OR($F239="Out of Order",$F239="Held"),$L239="",$K239&lt;&gt;"",$K239&lt;TODAY()),"Past Target",IF(AND($L239&lt;&gt;"",$L239&lt;$B239),"Review Dates","OK"))),"")</f>
        <v/>
      </c>
    </row>
    <row r="240">
      <c r="A240" s="32" t="n"/>
      <c r="B240" s="37" t="n"/>
      <c r="C240" s="32" t="n"/>
      <c r="D240" s="32" t="n"/>
      <c r="E240" s="32" t="n"/>
      <c r="F240" s="32" t="n"/>
      <c r="G240" s="32" t="n"/>
      <c r="H240" s="32" t="n"/>
      <c r="I240" s="32" t="n"/>
      <c r="J240" s="32" t="n"/>
      <c r="K240" s="37" t="n"/>
      <c r="L240" s="37" t="n"/>
      <c r="M240" s="38" t="n"/>
      <c r="N240" s="34">
        <f>IFERROR(IF($D240="","",IF(COUNTIF('Bed Inventory'!$A$5:$A$154,$D240)=1,"Valid","Review")),"")</f>
        <v/>
      </c>
      <c r="O240" s="34">
        <f>IFERROR(IF($A240="","",IF(COUNTIF($A$5:$A$304,$A240)=1,"Unique","Duplicate")),"")</f>
        <v/>
      </c>
      <c r="P240" s="34">
        <f>IFERROR(IF($A240="","",IF(AND(OR($F240="Out of Order",$F240="Held"),$L240="",$K240&lt;&gt;"",$K240&lt;TODAY()),"Past Target",IF(AND($L240&lt;&gt;"",$L240&lt;$B240),"Review Dates","OK"))),"")</f>
        <v/>
      </c>
    </row>
    <row r="241">
      <c r="A241" s="32" t="n"/>
      <c r="B241" s="37" t="n"/>
      <c r="C241" s="32" t="n"/>
      <c r="D241" s="32" t="n"/>
      <c r="E241" s="32" t="n"/>
      <c r="F241" s="32" t="n"/>
      <c r="G241" s="32" t="n"/>
      <c r="H241" s="32" t="n"/>
      <c r="I241" s="32" t="n"/>
      <c r="J241" s="32" t="n"/>
      <c r="K241" s="37" t="n"/>
      <c r="L241" s="37" t="n"/>
      <c r="M241" s="38" t="n"/>
      <c r="N241" s="34">
        <f>IFERROR(IF($D241="","",IF(COUNTIF('Bed Inventory'!$A$5:$A$154,$D241)=1,"Valid","Review")),"")</f>
        <v/>
      </c>
      <c r="O241" s="34">
        <f>IFERROR(IF($A241="","",IF(COUNTIF($A$5:$A$304,$A241)=1,"Unique","Duplicate")),"")</f>
        <v/>
      </c>
      <c r="P241" s="34">
        <f>IFERROR(IF($A241="","",IF(AND(OR($F241="Out of Order",$F241="Held"),$L241="",$K241&lt;&gt;"",$K241&lt;TODAY()),"Past Target",IF(AND($L241&lt;&gt;"",$L241&lt;$B241),"Review Dates","OK"))),"")</f>
        <v/>
      </c>
    </row>
    <row r="242">
      <c r="A242" s="32" t="n"/>
      <c r="B242" s="37" t="n"/>
      <c r="C242" s="32" t="n"/>
      <c r="D242" s="32" t="n"/>
      <c r="E242" s="32" t="n"/>
      <c r="F242" s="32" t="n"/>
      <c r="G242" s="32" t="n"/>
      <c r="H242" s="32" t="n"/>
      <c r="I242" s="32" t="n"/>
      <c r="J242" s="32" t="n"/>
      <c r="K242" s="37" t="n"/>
      <c r="L242" s="37" t="n"/>
      <c r="M242" s="38" t="n"/>
      <c r="N242" s="34">
        <f>IFERROR(IF($D242="","",IF(COUNTIF('Bed Inventory'!$A$5:$A$154,$D242)=1,"Valid","Review")),"")</f>
        <v/>
      </c>
      <c r="O242" s="34">
        <f>IFERROR(IF($A242="","",IF(COUNTIF($A$5:$A$304,$A242)=1,"Unique","Duplicate")),"")</f>
        <v/>
      </c>
      <c r="P242" s="34">
        <f>IFERROR(IF($A242="","",IF(AND(OR($F242="Out of Order",$F242="Held"),$L242="",$K242&lt;&gt;"",$K242&lt;TODAY()),"Past Target",IF(AND($L242&lt;&gt;"",$L242&lt;$B242),"Review Dates","OK"))),"")</f>
        <v/>
      </c>
    </row>
    <row r="243">
      <c r="A243" s="32" t="n"/>
      <c r="B243" s="37" t="n"/>
      <c r="C243" s="32" t="n"/>
      <c r="D243" s="32" t="n"/>
      <c r="E243" s="32" t="n"/>
      <c r="F243" s="32" t="n"/>
      <c r="G243" s="32" t="n"/>
      <c r="H243" s="32" t="n"/>
      <c r="I243" s="32" t="n"/>
      <c r="J243" s="32" t="n"/>
      <c r="K243" s="37" t="n"/>
      <c r="L243" s="37" t="n"/>
      <c r="M243" s="38" t="n"/>
      <c r="N243" s="34">
        <f>IFERROR(IF($D243="","",IF(COUNTIF('Bed Inventory'!$A$5:$A$154,$D243)=1,"Valid","Review")),"")</f>
        <v/>
      </c>
      <c r="O243" s="34">
        <f>IFERROR(IF($A243="","",IF(COUNTIF($A$5:$A$304,$A243)=1,"Unique","Duplicate")),"")</f>
        <v/>
      </c>
      <c r="P243" s="34">
        <f>IFERROR(IF($A243="","",IF(AND(OR($F243="Out of Order",$F243="Held"),$L243="",$K243&lt;&gt;"",$K243&lt;TODAY()),"Past Target",IF(AND($L243&lt;&gt;"",$L243&lt;$B243),"Review Dates","OK"))),"")</f>
        <v/>
      </c>
    </row>
    <row r="244">
      <c r="A244" s="32" t="n"/>
      <c r="B244" s="37" t="n"/>
      <c r="C244" s="32" t="n"/>
      <c r="D244" s="32" t="n"/>
      <c r="E244" s="32" t="n"/>
      <c r="F244" s="32" t="n"/>
      <c r="G244" s="32" t="n"/>
      <c r="H244" s="32" t="n"/>
      <c r="I244" s="32" t="n"/>
      <c r="J244" s="32" t="n"/>
      <c r="K244" s="37" t="n"/>
      <c r="L244" s="37" t="n"/>
      <c r="M244" s="38" t="n"/>
      <c r="N244" s="34">
        <f>IFERROR(IF($D244="","",IF(COUNTIF('Bed Inventory'!$A$5:$A$154,$D244)=1,"Valid","Review")),"")</f>
        <v/>
      </c>
      <c r="O244" s="34">
        <f>IFERROR(IF($A244="","",IF(COUNTIF($A$5:$A$304,$A244)=1,"Unique","Duplicate")),"")</f>
        <v/>
      </c>
      <c r="P244" s="34">
        <f>IFERROR(IF($A244="","",IF(AND(OR($F244="Out of Order",$F244="Held"),$L244="",$K244&lt;&gt;"",$K244&lt;TODAY()),"Past Target",IF(AND($L244&lt;&gt;"",$L244&lt;$B244),"Review Dates","OK"))),"")</f>
        <v/>
      </c>
    </row>
    <row r="245">
      <c r="A245" s="32" t="n"/>
      <c r="B245" s="37" t="n"/>
      <c r="C245" s="32" t="n"/>
      <c r="D245" s="32" t="n"/>
      <c r="E245" s="32" t="n"/>
      <c r="F245" s="32" t="n"/>
      <c r="G245" s="32" t="n"/>
      <c r="H245" s="32" t="n"/>
      <c r="I245" s="32" t="n"/>
      <c r="J245" s="32" t="n"/>
      <c r="K245" s="37" t="n"/>
      <c r="L245" s="37" t="n"/>
      <c r="M245" s="38" t="n"/>
      <c r="N245" s="34">
        <f>IFERROR(IF($D245="","",IF(COUNTIF('Bed Inventory'!$A$5:$A$154,$D245)=1,"Valid","Review")),"")</f>
        <v/>
      </c>
      <c r="O245" s="34">
        <f>IFERROR(IF($A245="","",IF(COUNTIF($A$5:$A$304,$A245)=1,"Unique","Duplicate")),"")</f>
        <v/>
      </c>
      <c r="P245" s="34">
        <f>IFERROR(IF($A245="","",IF(AND(OR($F245="Out of Order",$F245="Held"),$L245="",$K245&lt;&gt;"",$K245&lt;TODAY()),"Past Target",IF(AND($L245&lt;&gt;"",$L245&lt;$B245),"Review Dates","OK"))),"")</f>
        <v/>
      </c>
    </row>
    <row r="246">
      <c r="A246" s="32" t="n"/>
      <c r="B246" s="37" t="n"/>
      <c r="C246" s="32" t="n"/>
      <c r="D246" s="32" t="n"/>
      <c r="E246" s="32" t="n"/>
      <c r="F246" s="32" t="n"/>
      <c r="G246" s="32" t="n"/>
      <c r="H246" s="32" t="n"/>
      <c r="I246" s="32" t="n"/>
      <c r="J246" s="32" t="n"/>
      <c r="K246" s="37" t="n"/>
      <c r="L246" s="37" t="n"/>
      <c r="M246" s="38" t="n"/>
      <c r="N246" s="34">
        <f>IFERROR(IF($D246="","",IF(COUNTIF('Bed Inventory'!$A$5:$A$154,$D246)=1,"Valid","Review")),"")</f>
        <v/>
      </c>
      <c r="O246" s="34">
        <f>IFERROR(IF($A246="","",IF(COUNTIF($A$5:$A$304,$A246)=1,"Unique","Duplicate")),"")</f>
        <v/>
      </c>
      <c r="P246" s="34">
        <f>IFERROR(IF($A246="","",IF(AND(OR($F246="Out of Order",$F246="Held"),$L246="",$K246&lt;&gt;"",$K246&lt;TODAY()),"Past Target",IF(AND($L246&lt;&gt;"",$L246&lt;$B246),"Review Dates","OK"))),"")</f>
        <v/>
      </c>
    </row>
    <row r="247">
      <c r="A247" s="32" t="n"/>
      <c r="B247" s="37" t="n"/>
      <c r="C247" s="32" t="n"/>
      <c r="D247" s="32" t="n"/>
      <c r="E247" s="32" t="n"/>
      <c r="F247" s="32" t="n"/>
      <c r="G247" s="32" t="n"/>
      <c r="H247" s="32" t="n"/>
      <c r="I247" s="32" t="n"/>
      <c r="J247" s="32" t="n"/>
      <c r="K247" s="37" t="n"/>
      <c r="L247" s="37" t="n"/>
      <c r="M247" s="38" t="n"/>
      <c r="N247" s="34">
        <f>IFERROR(IF($D247="","",IF(COUNTIF('Bed Inventory'!$A$5:$A$154,$D247)=1,"Valid","Review")),"")</f>
        <v/>
      </c>
      <c r="O247" s="34">
        <f>IFERROR(IF($A247="","",IF(COUNTIF($A$5:$A$304,$A247)=1,"Unique","Duplicate")),"")</f>
        <v/>
      </c>
      <c r="P247" s="34">
        <f>IFERROR(IF($A247="","",IF(AND(OR($F247="Out of Order",$F247="Held"),$L247="",$K247&lt;&gt;"",$K247&lt;TODAY()),"Past Target",IF(AND($L247&lt;&gt;"",$L247&lt;$B247),"Review Dates","OK"))),"")</f>
        <v/>
      </c>
    </row>
    <row r="248">
      <c r="A248" s="32" t="n"/>
      <c r="B248" s="37" t="n"/>
      <c r="C248" s="32" t="n"/>
      <c r="D248" s="32" t="n"/>
      <c r="E248" s="32" t="n"/>
      <c r="F248" s="32" t="n"/>
      <c r="G248" s="32" t="n"/>
      <c r="H248" s="32" t="n"/>
      <c r="I248" s="32" t="n"/>
      <c r="J248" s="32" t="n"/>
      <c r="K248" s="37" t="n"/>
      <c r="L248" s="37" t="n"/>
      <c r="M248" s="38" t="n"/>
      <c r="N248" s="34">
        <f>IFERROR(IF($D248="","",IF(COUNTIF('Bed Inventory'!$A$5:$A$154,$D248)=1,"Valid","Review")),"")</f>
        <v/>
      </c>
      <c r="O248" s="34">
        <f>IFERROR(IF($A248="","",IF(COUNTIF($A$5:$A$304,$A248)=1,"Unique","Duplicate")),"")</f>
        <v/>
      </c>
      <c r="P248" s="34">
        <f>IFERROR(IF($A248="","",IF(AND(OR($F248="Out of Order",$F248="Held"),$L248="",$K248&lt;&gt;"",$K248&lt;TODAY()),"Past Target",IF(AND($L248&lt;&gt;"",$L248&lt;$B248),"Review Dates","OK"))),"")</f>
        <v/>
      </c>
    </row>
    <row r="249">
      <c r="A249" s="32" t="n"/>
      <c r="B249" s="37" t="n"/>
      <c r="C249" s="32" t="n"/>
      <c r="D249" s="32" t="n"/>
      <c r="E249" s="32" t="n"/>
      <c r="F249" s="32" t="n"/>
      <c r="G249" s="32" t="n"/>
      <c r="H249" s="32" t="n"/>
      <c r="I249" s="32" t="n"/>
      <c r="J249" s="32" t="n"/>
      <c r="K249" s="37" t="n"/>
      <c r="L249" s="37" t="n"/>
      <c r="M249" s="38" t="n"/>
      <c r="N249" s="34">
        <f>IFERROR(IF($D249="","",IF(COUNTIF('Bed Inventory'!$A$5:$A$154,$D249)=1,"Valid","Review")),"")</f>
        <v/>
      </c>
      <c r="O249" s="34">
        <f>IFERROR(IF($A249="","",IF(COUNTIF($A$5:$A$304,$A249)=1,"Unique","Duplicate")),"")</f>
        <v/>
      </c>
      <c r="P249" s="34">
        <f>IFERROR(IF($A249="","",IF(AND(OR($F249="Out of Order",$F249="Held"),$L249="",$K249&lt;&gt;"",$K249&lt;TODAY()),"Past Target",IF(AND($L249&lt;&gt;"",$L249&lt;$B249),"Review Dates","OK"))),"")</f>
        <v/>
      </c>
    </row>
    <row r="250">
      <c r="A250" s="32" t="n"/>
      <c r="B250" s="37" t="n"/>
      <c r="C250" s="32" t="n"/>
      <c r="D250" s="32" t="n"/>
      <c r="E250" s="32" t="n"/>
      <c r="F250" s="32" t="n"/>
      <c r="G250" s="32" t="n"/>
      <c r="H250" s="32" t="n"/>
      <c r="I250" s="32" t="n"/>
      <c r="J250" s="32" t="n"/>
      <c r="K250" s="37" t="n"/>
      <c r="L250" s="37" t="n"/>
      <c r="M250" s="38" t="n"/>
      <c r="N250" s="34">
        <f>IFERROR(IF($D250="","",IF(COUNTIF('Bed Inventory'!$A$5:$A$154,$D250)=1,"Valid","Review")),"")</f>
        <v/>
      </c>
      <c r="O250" s="34">
        <f>IFERROR(IF($A250="","",IF(COUNTIF($A$5:$A$304,$A250)=1,"Unique","Duplicate")),"")</f>
        <v/>
      </c>
      <c r="P250" s="34">
        <f>IFERROR(IF($A250="","",IF(AND(OR($F250="Out of Order",$F250="Held"),$L250="",$K250&lt;&gt;"",$K250&lt;TODAY()),"Past Target",IF(AND($L250&lt;&gt;"",$L250&lt;$B250),"Review Dates","OK"))),"")</f>
        <v/>
      </c>
    </row>
    <row r="251">
      <c r="A251" s="32" t="n"/>
      <c r="B251" s="37" t="n"/>
      <c r="C251" s="32" t="n"/>
      <c r="D251" s="32" t="n"/>
      <c r="E251" s="32" t="n"/>
      <c r="F251" s="32" t="n"/>
      <c r="G251" s="32" t="n"/>
      <c r="H251" s="32" t="n"/>
      <c r="I251" s="32" t="n"/>
      <c r="J251" s="32" t="n"/>
      <c r="K251" s="37" t="n"/>
      <c r="L251" s="37" t="n"/>
      <c r="M251" s="38" t="n"/>
      <c r="N251" s="34">
        <f>IFERROR(IF($D251="","",IF(COUNTIF('Bed Inventory'!$A$5:$A$154,$D251)=1,"Valid","Review")),"")</f>
        <v/>
      </c>
      <c r="O251" s="34">
        <f>IFERROR(IF($A251="","",IF(COUNTIF($A$5:$A$304,$A251)=1,"Unique","Duplicate")),"")</f>
        <v/>
      </c>
      <c r="P251" s="34">
        <f>IFERROR(IF($A251="","",IF(AND(OR($F251="Out of Order",$F251="Held"),$L251="",$K251&lt;&gt;"",$K251&lt;TODAY()),"Past Target",IF(AND($L251&lt;&gt;"",$L251&lt;$B251),"Review Dates","OK"))),"")</f>
        <v/>
      </c>
    </row>
    <row r="252">
      <c r="A252" s="32" t="n"/>
      <c r="B252" s="37" t="n"/>
      <c r="C252" s="32" t="n"/>
      <c r="D252" s="32" t="n"/>
      <c r="E252" s="32" t="n"/>
      <c r="F252" s="32" t="n"/>
      <c r="G252" s="32" t="n"/>
      <c r="H252" s="32" t="n"/>
      <c r="I252" s="32" t="n"/>
      <c r="J252" s="32" t="n"/>
      <c r="K252" s="37" t="n"/>
      <c r="L252" s="37" t="n"/>
      <c r="M252" s="38" t="n"/>
      <c r="N252" s="34">
        <f>IFERROR(IF($D252="","",IF(COUNTIF('Bed Inventory'!$A$5:$A$154,$D252)=1,"Valid","Review")),"")</f>
        <v/>
      </c>
      <c r="O252" s="34">
        <f>IFERROR(IF($A252="","",IF(COUNTIF($A$5:$A$304,$A252)=1,"Unique","Duplicate")),"")</f>
        <v/>
      </c>
      <c r="P252" s="34">
        <f>IFERROR(IF($A252="","",IF(AND(OR($F252="Out of Order",$F252="Held"),$L252="",$K252&lt;&gt;"",$K252&lt;TODAY()),"Past Target",IF(AND($L252&lt;&gt;"",$L252&lt;$B252),"Review Dates","OK"))),"")</f>
        <v/>
      </c>
    </row>
    <row r="253">
      <c r="A253" s="32" t="n"/>
      <c r="B253" s="37" t="n"/>
      <c r="C253" s="32" t="n"/>
      <c r="D253" s="32" t="n"/>
      <c r="E253" s="32" t="n"/>
      <c r="F253" s="32" t="n"/>
      <c r="G253" s="32" t="n"/>
      <c r="H253" s="32" t="n"/>
      <c r="I253" s="32" t="n"/>
      <c r="J253" s="32" t="n"/>
      <c r="K253" s="37" t="n"/>
      <c r="L253" s="37" t="n"/>
      <c r="M253" s="38" t="n"/>
      <c r="N253" s="34">
        <f>IFERROR(IF($D253="","",IF(COUNTIF('Bed Inventory'!$A$5:$A$154,$D253)=1,"Valid","Review")),"")</f>
        <v/>
      </c>
      <c r="O253" s="34">
        <f>IFERROR(IF($A253="","",IF(COUNTIF($A$5:$A$304,$A253)=1,"Unique","Duplicate")),"")</f>
        <v/>
      </c>
      <c r="P253" s="34">
        <f>IFERROR(IF($A253="","",IF(AND(OR($F253="Out of Order",$F253="Held"),$L253="",$K253&lt;&gt;"",$K253&lt;TODAY()),"Past Target",IF(AND($L253&lt;&gt;"",$L253&lt;$B253),"Review Dates","OK"))),"")</f>
        <v/>
      </c>
    </row>
    <row r="254">
      <c r="A254" s="32" t="n"/>
      <c r="B254" s="37" t="n"/>
      <c r="C254" s="32" t="n"/>
      <c r="D254" s="32" t="n"/>
      <c r="E254" s="32" t="n"/>
      <c r="F254" s="32" t="n"/>
      <c r="G254" s="32" t="n"/>
      <c r="H254" s="32" t="n"/>
      <c r="I254" s="32" t="n"/>
      <c r="J254" s="32" t="n"/>
      <c r="K254" s="37" t="n"/>
      <c r="L254" s="37" t="n"/>
      <c r="M254" s="38" t="n"/>
      <c r="N254" s="34">
        <f>IFERROR(IF($D254="","",IF(COUNTIF('Bed Inventory'!$A$5:$A$154,$D254)=1,"Valid","Review")),"")</f>
        <v/>
      </c>
      <c r="O254" s="34">
        <f>IFERROR(IF($A254="","",IF(COUNTIF($A$5:$A$304,$A254)=1,"Unique","Duplicate")),"")</f>
        <v/>
      </c>
      <c r="P254" s="34">
        <f>IFERROR(IF($A254="","",IF(AND(OR($F254="Out of Order",$F254="Held"),$L254="",$K254&lt;&gt;"",$K254&lt;TODAY()),"Past Target",IF(AND($L254&lt;&gt;"",$L254&lt;$B254),"Review Dates","OK"))),"")</f>
        <v/>
      </c>
    </row>
    <row r="255">
      <c r="A255" s="32" t="n"/>
      <c r="B255" s="37" t="n"/>
      <c r="C255" s="32" t="n"/>
      <c r="D255" s="32" t="n"/>
      <c r="E255" s="32" t="n"/>
      <c r="F255" s="32" t="n"/>
      <c r="G255" s="32" t="n"/>
      <c r="H255" s="32" t="n"/>
      <c r="I255" s="32" t="n"/>
      <c r="J255" s="32" t="n"/>
      <c r="K255" s="37" t="n"/>
      <c r="L255" s="37" t="n"/>
      <c r="M255" s="38" t="n"/>
      <c r="N255" s="34">
        <f>IFERROR(IF($D255="","",IF(COUNTIF('Bed Inventory'!$A$5:$A$154,$D255)=1,"Valid","Review")),"")</f>
        <v/>
      </c>
      <c r="O255" s="34">
        <f>IFERROR(IF($A255="","",IF(COUNTIF($A$5:$A$304,$A255)=1,"Unique","Duplicate")),"")</f>
        <v/>
      </c>
      <c r="P255" s="34">
        <f>IFERROR(IF($A255="","",IF(AND(OR($F255="Out of Order",$F255="Held"),$L255="",$K255&lt;&gt;"",$K255&lt;TODAY()),"Past Target",IF(AND($L255&lt;&gt;"",$L255&lt;$B255),"Review Dates","OK"))),"")</f>
        <v/>
      </c>
    </row>
    <row r="256">
      <c r="A256" s="32" t="n"/>
      <c r="B256" s="37" t="n"/>
      <c r="C256" s="32" t="n"/>
      <c r="D256" s="32" t="n"/>
      <c r="E256" s="32" t="n"/>
      <c r="F256" s="32" t="n"/>
      <c r="G256" s="32" t="n"/>
      <c r="H256" s="32" t="n"/>
      <c r="I256" s="32" t="n"/>
      <c r="J256" s="32" t="n"/>
      <c r="K256" s="37" t="n"/>
      <c r="L256" s="37" t="n"/>
      <c r="M256" s="38" t="n"/>
      <c r="N256" s="34">
        <f>IFERROR(IF($D256="","",IF(COUNTIF('Bed Inventory'!$A$5:$A$154,$D256)=1,"Valid","Review")),"")</f>
        <v/>
      </c>
      <c r="O256" s="34">
        <f>IFERROR(IF($A256="","",IF(COUNTIF($A$5:$A$304,$A256)=1,"Unique","Duplicate")),"")</f>
        <v/>
      </c>
      <c r="P256" s="34">
        <f>IFERROR(IF($A256="","",IF(AND(OR($F256="Out of Order",$F256="Held"),$L256="",$K256&lt;&gt;"",$K256&lt;TODAY()),"Past Target",IF(AND($L256&lt;&gt;"",$L256&lt;$B256),"Review Dates","OK"))),"")</f>
        <v/>
      </c>
    </row>
    <row r="257">
      <c r="A257" s="32" t="n"/>
      <c r="B257" s="37" t="n"/>
      <c r="C257" s="32" t="n"/>
      <c r="D257" s="32" t="n"/>
      <c r="E257" s="32" t="n"/>
      <c r="F257" s="32" t="n"/>
      <c r="G257" s="32" t="n"/>
      <c r="H257" s="32" t="n"/>
      <c r="I257" s="32" t="n"/>
      <c r="J257" s="32" t="n"/>
      <c r="K257" s="37" t="n"/>
      <c r="L257" s="37" t="n"/>
      <c r="M257" s="38" t="n"/>
      <c r="N257" s="34">
        <f>IFERROR(IF($D257="","",IF(COUNTIF('Bed Inventory'!$A$5:$A$154,$D257)=1,"Valid","Review")),"")</f>
        <v/>
      </c>
      <c r="O257" s="34">
        <f>IFERROR(IF($A257="","",IF(COUNTIF($A$5:$A$304,$A257)=1,"Unique","Duplicate")),"")</f>
        <v/>
      </c>
      <c r="P257" s="34">
        <f>IFERROR(IF($A257="","",IF(AND(OR($F257="Out of Order",$F257="Held"),$L257="",$K257&lt;&gt;"",$K257&lt;TODAY()),"Past Target",IF(AND($L257&lt;&gt;"",$L257&lt;$B257),"Review Dates","OK"))),"")</f>
        <v/>
      </c>
    </row>
    <row r="258">
      <c r="A258" s="32" t="n"/>
      <c r="B258" s="37" t="n"/>
      <c r="C258" s="32" t="n"/>
      <c r="D258" s="32" t="n"/>
      <c r="E258" s="32" t="n"/>
      <c r="F258" s="32" t="n"/>
      <c r="G258" s="32" t="n"/>
      <c r="H258" s="32" t="n"/>
      <c r="I258" s="32" t="n"/>
      <c r="J258" s="32" t="n"/>
      <c r="K258" s="37" t="n"/>
      <c r="L258" s="37" t="n"/>
      <c r="M258" s="38" t="n"/>
      <c r="N258" s="34">
        <f>IFERROR(IF($D258="","",IF(COUNTIF('Bed Inventory'!$A$5:$A$154,$D258)=1,"Valid","Review")),"")</f>
        <v/>
      </c>
      <c r="O258" s="34">
        <f>IFERROR(IF($A258="","",IF(COUNTIF($A$5:$A$304,$A258)=1,"Unique","Duplicate")),"")</f>
        <v/>
      </c>
      <c r="P258" s="34">
        <f>IFERROR(IF($A258="","",IF(AND(OR($F258="Out of Order",$F258="Held"),$L258="",$K258&lt;&gt;"",$K258&lt;TODAY()),"Past Target",IF(AND($L258&lt;&gt;"",$L258&lt;$B258),"Review Dates","OK"))),"")</f>
        <v/>
      </c>
    </row>
    <row r="259">
      <c r="A259" s="32" t="n"/>
      <c r="B259" s="37" t="n"/>
      <c r="C259" s="32" t="n"/>
      <c r="D259" s="32" t="n"/>
      <c r="E259" s="32" t="n"/>
      <c r="F259" s="32" t="n"/>
      <c r="G259" s="32" t="n"/>
      <c r="H259" s="32" t="n"/>
      <c r="I259" s="32" t="n"/>
      <c r="J259" s="32" t="n"/>
      <c r="K259" s="37" t="n"/>
      <c r="L259" s="37" t="n"/>
      <c r="M259" s="38" t="n"/>
      <c r="N259" s="34">
        <f>IFERROR(IF($D259="","",IF(COUNTIF('Bed Inventory'!$A$5:$A$154,$D259)=1,"Valid","Review")),"")</f>
        <v/>
      </c>
      <c r="O259" s="34">
        <f>IFERROR(IF($A259="","",IF(COUNTIF($A$5:$A$304,$A259)=1,"Unique","Duplicate")),"")</f>
        <v/>
      </c>
      <c r="P259" s="34">
        <f>IFERROR(IF($A259="","",IF(AND(OR($F259="Out of Order",$F259="Held"),$L259="",$K259&lt;&gt;"",$K259&lt;TODAY()),"Past Target",IF(AND($L259&lt;&gt;"",$L259&lt;$B259),"Review Dates","OK"))),"")</f>
        <v/>
      </c>
    </row>
    <row r="260">
      <c r="A260" s="32" t="n"/>
      <c r="B260" s="37" t="n"/>
      <c r="C260" s="32" t="n"/>
      <c r="D260" s="32" t="n"/>
      <c r="E260" s="32" t="n"/>
      <c r="F260" s="32" t="n"/>
      <c r="G260" s="32" t="n"/>
      <c r="H260" s="32" t="n"/>
      <c r="I260" s="32" t="n"/>
      <c r="J260" s="32" t="n"/>
      <c r="K260" s="37" t="n"/>
      <c r="L260" s="37" t="n"/>
      <c r="M260" s="38" t="n"/>
      <c r="N260" s="34">
        <f>IFERROR(IF($D260="","",IF(COUNTIF('Bed Inventory'!$A$5:$A$154,$D260)=1,"Valid","Review")),"")</f>
        <v/>
      </c>
      <c r="O260" s="34">
        <f>IFERROR(IF($A260="","",IF(COUNTIF($A$5:$A$304,$A260)=1,"Unique","Duplicate")),"")</f>
        <v/>
      </c>
      <c r="P260" s="34">
        <f>IFERROR(IF($A260="","",IF(AND(OR($F260="Out of Order",$F260="Held"),$L260="",$K260&lt;&gt;"",$K260&lt;TODAY()),"Past Target",IF(AND($L260&lt;&gt;"",$L260&lt;$B260),"Review Dates","OK"))),"")</f>
        <v/>
      </c>
    </row>
    <row r="261">
      <c r="A261" s="32" t="n"/>
      <c r="B261" s="37" t="n"/>
      <c r="C261" s="32" t="n"/>
      <c r="D261" s="32" t="n"/>
      <c r="E261" s="32" t="n"/>
      <c r="F261" s="32" t="n"/>
      <c r="G261" s="32" t="n"/>
      <c r="H261" s="32" t="n"/>
      <c r="I261" s="32" t="n"/>
      <c r="J261" s="32" t="n"/>
      <c r="K261" s="37" t="n"/>
      <c r="L261" s="37" t="n"/>
      <c r="M261" s="38" t="n"/>
      <c r="N261" s="34">
        <f>IFERROR(IF($D261="","",IF(COUNTIF('Bed Inventory'!$A$5:$A$154,$D261)=1,"Valid","Review")),"")</f>
        <v/>
      </c>
      <c r="O261" s="34">
        <f>IFERROR(IF($A261="","",IF(COUNTIF($A$5:$A$304,$A261)=1,"Unique","Duplicate")),"")</f>
        <v/>
      </c>
      <c r="P261" s="34">
        <f>IFERROR(IF($A261="","",IF(AND(OR($F261="Out of Order",$F261="Held"),$L261="",$K261&lt;&gt;"",$K261&lt;TODAY()),"Past Target",IF(AND($L261&lt;&gt;"",$L261&lt;$B261),"Review Dates","OK"))),"")</f>
        <v/>
      </c>
    </row>
    <row r="262">
      <c r="A262" s="32" t="n"/>
      <c r="B262" s="37" t="n"/>
      <c r="C262" s="32" t="n"/>
      <c r="D262" s="32" t="n"/>
      <c r="E262" s="32" t="n"/>
      <c r="F262" s="32" t="n"/>
      <c r="G262" s="32" t="n"/>
      <c r="H262" s="32" t="n"/>
      <c r="I262" s="32" t="n"/>
      <c r="J262" s="32" t="n"/>
      <c r="K262" s="37" t="n"/>
      <c r="L262" s="37" t="n"/>
      <c r="M262" s="38" t="n"/>
      <c r="N262" s="34">
        <f>IFERROR(IF($D262="","",IF(COUNTIF('Bed Inventory'!$A$5:$A$154,$D262)=1,"Valid","Review")),"")</f>
        <v/>
      </c>
      <c r="O262" s="34">
        <f>IFERROR(IF($A262="","",IF(COUNTIF($A$5:$A$304,$A262)=1,"Unique","Duplicate")),"")</f>
        <v/>
      </c>
      <c r="P262" s="34">
        <f>IFERROR(IF($A262="","",IF(AND(OR($F262="Out of Order",$F262="Held"),$L262="",$K262&lt;&gt;"",$K262&lt;TODAY()),"Past Target",IF(AND($L262&lt;&gt;"",$L262&lt;$B262),"Review Dates","OK"))),"")</f>
        <v/>
      </c>
    </row>
    <row r="263">
      <c r="A263" s="32" t="n"/>
      <c r="B263" s="37" t="n"/>
      <c r="C263" s="32" t="n"/>
      <c r="D263" s="32" t="n"/>
      <c r="E263" s="32" t="n"/>
      <c r="F263" s="32" t="n"/>
      <c r="G263" s="32" t="n"/>
      <c r="H263" s="32" t="n"/>
      <c r="I263" s="32" t="n"/>
      <c r="J263" s="32" t="n"/>
      <c r="K263" s="37" t="n"/>
      <c r="L263" s="37" t="n"/>
      <c r="M263" s="38" t="n"/>
      <c r="N263" s="34">
        <f>IFERROR(IF($D263="","",IF(COUNTIF('Bed Inventory'!$A$5:$A$154,$D263)=1,"Valid","Review")),"")</f>
        <v/>
      </c>
      <c r="O263" s="34">
        <f>IFERROR(IF($A263="","",IF(COUNTIF($A$5:$A$304,$A263)=1,"Unique","Duplicate")),"")</f>
        <v/>
      </c>
      <c r="P263" s="34">
        <f>IFERROR(IF($A263="","",IF(AND(OR($F263="Out of Order",$F263="Held"),$L263="",$K263&lt;&gt;"",$K263&lt;TODAY()),"Past Target",IF(AND($L263&lt;&gt;"",$L263&lt;$B263),"Review Dates","OK"))),"")</f>
        <v/>
      </c>
    </row>
    <row r="264">
      <c r="A264" s="32" t="n"/>
      <c r="B264" s="37" t="n"/>
      <c r="C264" s="32" t="n"/>
      <c r="D264" s="32" t="n"/>
      <c r="E264" s="32" t="n"/>
      <c r="F264" s="32" t="n"/>
      <c r="G264" s="32" t="n"/>
      <c r="H264" s="32" t="n"/>
      <c r="I264" s="32" t="n"/>
      <c r="J264" s="32" t="n"/>
      <c r="K264" s="37" t="n"/>
      <c r="L264" s="37" t="n"/>
      <c r="M264" s="38" t="n"/>
      <c r="N264" s="34">
        <f>IFERROR(IF($D264="","",IF(COUNTIF('Bed Inventory'!$A$5:$A$154,$D264)=1,"Valid","Review")),"")</f>
        <v/>
      </c>
      <c r="O264" s="34">
        <f>IFERROR(IF($A264="","",IF(COUNTIF($A$5:$A$304,$A264)=1,"Unique","Duplicate")),"")</f>
        <v/>
      </c>
      <c r="P264" s="34">
        <f>IFERROR(IF($A264="","",IF(AND(OR($F264="Out of Order",$F264="Held"),$L264="",$K264&lt;&gt;"",$K264&lt;TODAY()),"Past Target",IF(AND($L264&lt;&gt;"",$L264&lt;$B264),"Review Dates","OK"))),"")</f>
        <v/>
      </c>
    </row>
    <row r="265">
      <c r="A265" s="32" t="n"/>
      <c r="B265" s="37" t="n"/>
      <c r="C265" s="32" t="n"/>
      <c r="D265" s="32" t="n"/>
      <c r="E265" s="32" t="n"/>
      <c r="F265" s="32" t="n"/>
      <c r="G265" s="32" t="n"/>
      <c r="H265" s="32" t="n"/>
      <c r="I265" s="32" t="n"/>
      <c r="J265" s="32" t="n"/>
      <c r="K265" s="37" t="n"/>
      <c r="L265" s="37" t="n"/>
      <c r="M265" s="38" t="n"/>
      <c r="N265" s="34">
        <f>IFERROR(IF($D265="","",IF(COUNTIF('Bed Inventory'!$A$5:$A$154,$D265)=1,"Valid","Review")),"")</f>
        <v/>
      </c>
      <c r="O265" s="34">
        <f>IFERROR(IF($A265="","",IF(COUNTIF($A$5:$A$304,$A265)=1,"Unique","Duplicate")),"")</f>
        <v/>
      </c>
      <c r="P265" s="34">
        <f>IFERROR(IF($A265="","",IF(AND(OR($F265="Out of Order",$F265="Held"),$L265="",$K265&lt;&gt;"",$K265&lt;TODAY()),"Past Target",IF(AND($L265&lt;&gt;"",$L265&lt;$B265),"Review Dates","OK"))),"")</f>
        <v/>
      </c>
    </row>
    <row r="266">
      <c r="A266" s="32" t="n"/>
      <c r="B266" s="37" t="n"/>
      <c r="C266" s="32" t="n"/>
      <c r="D266" s="32" t="n"/>
      <c r="E266" s="32" t="n"/>
      <c r="F266" s="32" t="n"/>
      <c r="G266" s="32" t="n"/>
      <c r="H266" s="32" t="n"/>
      <c r="I266" s="32" t="n"/>
      <c r="J266" s="32" t="n"/>
      <c r="K266" s="37" t="n"/>
      <c r="L266" s="37" t="n"/>
      <c r="M266" s="38" t="n"/>
      <c r="N266" s="34">
        <f>IFERROR(IF($D266="","",IF(COUNTIF('Bed Inventory'!$A$5:$A$154,$D266)=1,"Valid","Review")),"")</f>
        <v/>
      </c>
      <c r="O266" s="34">
        <f>IFERROR(IF($A266="","",IF(COUNTIF($A$5:$A$304,$A266)=1,"Unique","Duplicate")),"")</f>
        <v/>
      </c>
      <c r="P266" s="34">
        <f>IFERROR(IF($A266="","",IF(AND(OR($F266="Out of Order",$F266="Held"),$L266="",$K266&lt;&gt;"",$K266&lt;TODAY()),"Past Target",IF(AND($L266&lt;&gt;"",$L266&lt;$B266),"Review Dates","OK"))),"")</f>
        <v/>
      </c>
    </row>
    <row r="267">
      <c r="A267" s="32" t="n"/>
      <c r="B267" s="37" t="n"/>
      <c r="C267" s="32" t="n"/>
      <c r="D267" s="32" t="n"/>
      <c r="E267" s="32" t="n"/>
      <c r="F267" s="32" t="n"/>
      <c r="G267" s="32" t="n"/>
      <c r="H267" s="32" t="n"/>
      <c r="I267" s="32" t="n"/>
      <c r="J267" s="32" t="n"/>
      <c r="K267" s="37" t="n"/>
      <c r="L267" s="37" t="n"/>
      <c r="M267" s="38" t="n"/>
      <c r="N267" s="34">
        <f>IFERROR(IF($D267="","",IF(COUNTIF('Bed Inventory'!$A$5:$A$154,$D267)=1,"Valid","Review")),"")</f>
        <v/>
      </c>
      <c r="O267" s="34">
        <f>IFERROR(IF($A267="","",IF(COUNTIF($A$5:$A$304,$A267)=1,"Unique","Duplicate")),"")</f>
        <v/>
      </c>
      <c r="P267" s="34">
        <f>IFERROR(IF($A267="","",IF(AND(OR($F267="Out of Order",$F267="Held"),$L267="",$K267&lt;&gt;"",$K267&lt;TODAY()),"Past Target",IF(AND($L267&lt;&gt;"",$L267&lt;$B267),"Review Dates","OK"))),"")</f>
        <v/>
      </c>
    </row>
    <row r="268">
      <c r="A268" s="32" t="n"/>
      <c r="B268" s="37" t="n"/>
      <c r="C268" s="32" t="n"/>
      <c r="D268" s="32" t="n"/>
      <c r="E268" s="32" t="n"/>
      <c r="F268" s="32" t="n"/>
      <c r="G268" s="32" t="n"/>
      <c r="H268" s="32" t="n"/>
      <c r="I268" s="32" t="n"/>
      <c r="J268" s="32" t="n"/>
      <c r="K268" s="37" t="n"/>
      <c r="L268" s="37" t="n"/>
      <c r="M268" s="38" t="n"/>
      <c r="N268" s="34">
        <f>IFERROR(IF($D268="","",IF(COUNTIF('Bed Inventory'!$A$5:$A$154,$D268)=1,"Valid","Review")),"")</f>
        <v/>
      </c>
      <c r="O268" s="34">
        <f>IFERROR(IF($A268="","",IF(COUNTIF($A$5:$A$304,$A268)=1,"Unique","Duplicate")),"")</f>
        <v/>
      </c>
      <c r="P268" s="34">
        <f>IFERROR(IF($A268="","",IF(AND(OR($F268="Out of Order",$F268="Held"),$L268="",$K268&lt;&gt;"",$K268&lt;TODAY()),"Past Target",IF(AND($L268&lt;&gt;"",$L268&lt;$B268),"Review Dates","OK"))),"")</f>
        <v/>
      </c>
    </row>
    <row r="269">
      <c r="A269" s="32" t="n"/>
      <c r="B269" s="37" t="n"/>
      <c r="C269" s="32" t="n"/>
      <c r="D269" s="32" t="n"/>
      <c r="E269" s="32" t="n"/>
      <c r="F269" s="32" t="n"/>
      <c r="G269" s="32" t="n"/>
      <c r="H269" s="32" t="n"/>
      <c r="I269" s="32" t="n"/>
      <c r="J269" s="32" t="n"/>
      <c r="K269" s="37" t="n"/>
      <c r="L269" s="37" t="n"/>
      <c r="M269" s="38" t="n"/>
      <c r="N269" s="34">
        <f>IFERROR(IF($D269="","",IF(COUNTIF('Bed Inventory'!$A$5:$A$154,$D269)=1,"Valid","Review")),"")</f>
        <v/>
      </c>
      <c r="O269" s="34">
        <f>IFERROR(IF($A269="","",IF(COUNTIF($A$5:$A$304,$A269)=1,"Unique","Duplicate")),"")</f>
        <v/>
      </c>
      <c r="P269" s="34">
        <f>IFERROR(IF($A269="","",IF(AND(OR($F269="Out of Order",$F269="Held"),$L269="",$K269&lt;&gt;"",$K269&lt;TODAY()),"Past Target",IF(AND($L269&lt;&gt;"",$L269&lt;$B269),"Review Dates","OK"))),"")</f>
        <v/>
      </c>
    </row>
    <row r="270">
      <c r="A270" s="32" t="n"/>
      <c r="B270" s="37" t="n"/>
      <c r="C270" s="32" t="n"/>
      <c r="D270" s="32" t="n"/>
      <c r="E270" s="32" t="n"/>
      <c r="F270" s="32" t="n"/>
      <c r="G270" s="32" t="n"/>
      <c r="H270" s="32" t="n"/>
      <c r="I270" s="32" t="n"/>
      <c r="J270" s="32" t="n"/>
      <c r="K270" s="37" t="n"/>
      <c r="L270" s="37" t="n"/>
      <c r="M270" s="38" t="n"/>
      <c r="N270" s="34">
        <f>IFERROR(IF($D270="","",IF(COUNTIF('Bed Inventory'!$A$5:$A$154,$D270)=1,"Valid","Review")),"")</f>
        <v/>
      </c>
      <c r="O270" s="34">
        <f>IFERROR(IF($A270="","",IF(COUNTIF($A$5:$A$304,$A270)=1,"Unique","Duplicate")),"")</f>
        <v/>
      </c>
      <c r="P270" s="34">
        <f>IFERROR(IF($A270="","",IF(AND(OR($F270="Out of Order",$F270="Held"),$L270="",$K270&lt;&gt;"",$K270&lt;TODAY()),"Past Target",IF(AND($L270&lt;&gt;"",$L270&lt;$B270),"Review Dates","OK"))),"")</f>
        <v/>
      </c>
    </row>
    <row r="271">
      <c r="A271" s="32" t="n"/>
      <c r="B271" s="37" t="n"/>
      <c r="C271" s="32" t="n"/>
      <c r="D271" s="32" t="n"/>
      <c r="E271" s="32" t="n"/>
      <c r="F271" s="32" t="n"/>
      <c r="G271" s="32" t="n"/>
      <c r="H271" s="32" t="n"/>
      <c r="I271" s="32" t="n"/>
      <c r="J271" s="32" t="n"/>
      <c r="K271" s="37" t="n"/>
      <c r="L271" s="37" t="n"/>
      <c r="M271" s="38" t="n"/>
      <c r="N271" s="34">
        <f>IFERROR(IF($D271="","",IF(COUNTIF('Bed Inventory'!$A$5:$A$154,$D271)=1,"Valid","Review")),"")</f>
        <v/>
      </c>
      <c r="O271" s="34">
        <f>IFERROR(IF($A271="","",IF(COUNTIF($A$5:$A$304,$A271)=1,"Unique","Duplicate")),"")</f>
        <v/>
      </c>
      <c r="P271" s="34">
        <f>IFERROR(IF($A271="","",IF(AND(OR($F271="Out of Order",$F271="Held"),$L271="",$K271&lt;&gt;"",$K271&lt;TODAY()),"Past Target",IF(AND($L271&lt;&gt;"",$L271&lt;$B271),"Review Dates","OK"))),"")</f>
        <v/>
      </c>
    </row>
    <row r="272">
      <c r="A272" s="32" t="n"/>
      <c r="B272" s="37" t="n"/>
      <c r="C272" s="32" t="n"/>
      <c r="D272" s="32" t="n"/>
      <c r="E272" s="32" t="n"/>
      <c r="F272" s="32" t="n"/>
      <c r="G272" s="32" t="n"/>
      <c r="H272" s="32" t="n"/>
      <c r="I272" s="32" t="n"/>
      <c r="J272" s="32" t="n"/>
      <c r="K272" s="37" t="n"/>
      <c r="L272" s="37" t="n"/>
      <c r="M272" s="38" t="n"/>
      <c r="N272" s="34">
        <f>IFERROR(IF($D272="","",IF(COUNTIF('Bed Inventory'!$A$5:$A$154,$D272)=1,"Valid","Review")),"")</f>
        <v/>
      </c>
      <c r="O272" s="34">
        <f>IFERROR(IF($A272="","",IF(COUNTIF($A$5:$A$304,$A272)=1,"Unique","Duplicate")),"")</f>
        <v/>
      </c>
      <c r="P272" s="34">
        <f>IFERROR(IF($A272="","",IF(AND(OR($F272="Out of Order",$F272="Held"),$L272="",$K272&lt;&gt;"",$K272&lt;TODAY()),"Past Target",IF(AND($L272&lt;&gt;"",$L272&lt;$B272),"Review Dates","OK"))),"")</f>
        <v/>
      </c>
    </row>
    <row r="273">
      <c r="A273" s="32" t="n"/>
      <c r="B273" s="37" t="n"/>
      <c r="C273" s="32" t="n"/>
      <c r="D273" s="32" t="n"/>
      <c r="E273" s="32" t="n"/>
      <c r="F273" s="32" t="n"/>
      <c r="G273" s="32" t="n"/>
      <c r="H273" s="32" t="n"/>
      <c r="I273" s="32" t="n"/>
      <c r="J273" s="32" t="n"/>
      <c r="K273" s="37" t="n"/>
      <c r="L273" s="37" t="n"/>
      <c r="M273" s="38" t="n"/>
      <c r="N273" s="34">
        <f>IFERROR(IF($D273="","",IF(COUNTIF('Bed Inventory'!$A$5:$A$154,$D273)=1,"Valid","Review")),"")</f>
        <v/>
      </c>
      <c r="O273" s="34">
        <f>IFERROR(IF($A273="","",IF(COUNTIF($A$5:$A$304,$A273)=1,"Unique","Duplicate")),"")</f>
        <v/>
      </c>
      <c r="P273" s="34">
        <f>IFERROR(IF($A273="","",IF(AND(OR($F273="Out of Order",$F273="Held"),$L273="",$K273&lt;&gt;"",$K273&lt;TODAY()),"Past Target",IF(AND($L273&lt;&gt;"",$L273&lt;$B273),"Review Dates","OK"))),"")</f>
        <v/>
      </c>
    </row>
    <row r="274">
      <c r="A274" s="32" t="n"/>
      <c r="B274" s="37" t="n"/>
      <c r="C274" s="32" t="n"/>
      <c r="D274" s="32" t="n"/>
      <c r="E274" s="32" t="n"/>
      <c r="F274" s="32" t="n"/>
      <c r="G274" s="32" t="n"/>
      <c r="H274" s="32" t="n"/>
      <c r="I274" s="32" t="n"/>
      <c r="J274" s="32" t="n"/>
      <c r="K274" s="37" t="n"/>
      <c r="L274" s="37" t="n"/>
      <c r="M274" s="38" t="n"/>
      <c r="N274" s="34">
        <f>IFERROR(IF($D274="","",IF(COUNTIF('Bed Inventory'!$A$5:$A$154,$D274)=1,"Valid","Review")),"")</f>
        <v/>
      </c>
      <c r="O274" s="34">
        <f>IFERROR(IF($A274="","",IF(COUNTIF($A$5:$A$304,$A274)=1,"Unique","Duplicate")),"")</f>
        <v/>
      </c>
      <c r="P274" s="34">
        <f>IFERROR(IF($A274="","",IF(AND(OR($F274="Out of Order",$F274="Held"),$L274="",$K274&lt;&gt;"",$K274&lt;TODAY()),"Past Target",IF(AND($L274&lt;&gt;"",$L274&lt;$B274),"Review Dates","OK"))),"")</f>
        <v/>
      </c>
    </row>
    <row r="275">
      <c r="A275" s="32" t="n"/>
      <c r="B275" s="37" t="n"/>
      <c r="C275" s="32" t="n"/>
      <c r="D275" s="32" t="n"/>
      <c r="E275" s="32" t="n"/>
      <c r="F275" s="32" t="n"/>
      <c r="G275" s="32" t="n"/>
      <c r="H275" s="32" t="n"/>
      <c r="I275" s="32" t="n"/>
      <c r="J275" s="32" t="n"/>
      <c r="K275" s="37" t="n"/>
      <c r="L275" s="37" t="n"/>
      <c r="M275" s="38" t="n"/>
      <c r="N275" s="34">
        <f>IFERROR(IF($D275="","",IF(COUNTIF('Bed Inventory'!$A$5:$A$154,$D275)=1,"Valid","Review")),"")</f>
        <v/>
      </c>
      <c r="O275" s="34">
        <f>IFERROR(IF($A275="","",IF(COUNTIF($A$5:$A$304,$A275)=1,"Unique","Duplicate")),"")</f>
        <v/>
      </c>
      <c r="P275" s="34">
        <f>IFERROR(IF($A275="","",IF(AND(OR($F275="Out of Order",$F275="Held"),$L275="",$K275&lt;&gt;"",$K275&lt;TODAY()),"Past Target",IF(AND($L275&lt;&gt;"",$L275&lt;$B275),"Review Dates","OK"))),"")</f>
        <v/>
      </c>
    </row>
    <row r="276">
      <c r="A276" s="32" t="n"/>
      <c r="B276" s="37" t="n"/>
      <c r="C276" s="32" t="n"/>
      <c r="D276" s="32" t="n"/>
      <c r="E276" s="32" t="n"/>
      <c r="F276" s="32" t="n"/>
      <c r="G276" s="32" t="n"/>
      <c r="H276" s="32" t="n"/>
      <c r="I276" s="32" t="n"/>
      <c r="J276" s="32" t="n"/>
      <c r="K276" s="37" t="n"/>
      <c r="L276" s="37" t="n"/>
      <c r="M276" s="38" t="n"/>
      <c r="N276" s="34">
        <f>IFERROR(IF($D276="","",IF(COUNTIF('Bed Inventory'!$A$5:$A$154,$D276)=1,"Valid","Review")),"")</f>
        <v/>
      </c>
      <c r="O276" s="34">
        <f>IFERROR(IF($A276="","",IF(COUNTIF($A$5:$A$304,$A276)=1,"Unique","Duplicate")),"")</f>
        <v/>
      </c>
      <c r="P276" s="34">
        <f>IFERROR(IF($A276="","",IF(AND(OR($F276="Out of Order",$F276="Held"),$L276="",$K276&lt;&gt;"",$K276&lt;TODAY()),"Past Target",IF(AND($L276&lt;&gt;"",$L276&lt;$B276),"Review Dates","OK"))),"")</f>
        <v/>
      </c>
    </row>
    <row r="277">
      <c r="A277" s="32" t="n"/>
      <c r="B277" s="37" t="n"/>
      <c r="C277" s="32" t="n"/>
      <c r="D277" s="32" t="n"/>
      <c r="E277" s="32" t="n"/>
      <c r="F277" s="32" t="n"/>
      <c r="G277" s="32" t="n"/>
      <c r="H277" s="32" t="n"/>
      <c r="I277" s="32" t="n"/>
      <c r="J277" s="32" t="n"/>
      <c r="K277" s="37" t="n"/>
      <c r="L277" s="37" t="n"/>
      <c r="M277" s="38" t="n"/>
      <c r="N277" s="34">
        <f>IFERROR(IF($D277="","",IF(COUNTIF('Bed Inventory'!$A$5:$A$154,$D277)=1,"Valid","Review")),"")</f>
        <v/>
      </c>
      <c r="O277" s="34">
        <f>IFERROR(IF($A277="","",IF(COUNTIF($A$5:$A$304,$A277)=1,"Unique","Duplicate")),"")</f>
        <v/>
      </c>
      <c r="P277" s="34">
        <f>IFERROR(IF($A277="","",IF(AND(OR($F277="Out of Order",$F277="Held"),$L277="",$K277&lt;&gt;"",$K277&lt;TODAY()),"Past Target",IF(AND($L277&lt;&gt;"",$L277&lt;$B277),"Review Dates","OK"))),"")</f>
        <v/>
      </c>
    </row>
    <row r="278">
      <c r="A278" s="32" t="n"/>
      <c r="B278" s="37" t="n"/>
      <c r="C278" s="32" t="n"/>
      <c r="D278" s="32" t="n"/>
      <c r="E278" s="32" t="n"/>
      <c r="F278" s="32" t="n"/>
      <c r="G278" s="32" t="n"/>
      <c r="H278" s="32" t="n"/>
      <c r="I278" s="32" t="n"/>
      <c r="J278" s="32" t="n"/>
      <c r="K278" s="37" t="n"/>
      <c r="L278" s="37" t="n"/>
      <c r="M278" s="38" t="n"/>
      <c r="N278" s="34">
        <f>IFERROR(IF($D278="","",IF(COUNTIF('Bed Inventory'!$A$5:$A$154,$D278)=1,"Valid","Review")),"")</f>
        <v/>
      </c>
      <c r="O278" s="34">
        <f>IFERROR(IF($A278="","",IF(COUNTIF($A$5:$A$304,$A278)=1,"Unique","Duplicate")),"")</f>
        <v/>
      </c>
      <c r="P278" s="34">
        <f>IFERROR(IF($A278="","",IF(AND(OR($F278="Out of Order",$F278="Held"),$L278="",$K278&lt;&gt;"",$K278&lt;TODAY()),"Past Target",IF(AND($L278&lt;&gt;"",$L278&lt;$B278),"Review Dates","OK"))),"")</f>
        <v/>
      </c>
    </row>
    <row r="279">
      <c r="A279" s="32" t="n"/>
      <c r="B279" s="37" t="n"/>
      <c r="C279" s="32" t="n"/>
      <c r="D279" s="32" t="n"/>
      <c r="E279" s="32" t="n"/>
      <c r="F279" s="32" t="n"/>
      <c r="G279" s="32" t="n"/>
      <c r="H279" s="32" t="n"/>
      <c r="I279" s="32" t="n"/>
      <c r="J279" s="32" t="n"/>
      <c r="K279" s="37" t="n"/>
      <c r="L279" s="37" t="n"/>
      <c r="M279" s="38" t="n"/>
      <c r="N279" s="34">
        <f>IFERROR(IF($D279="","",IF(COUNTIF('Bed Inventory'!$A$5:$A$154,$D279)=1,"Valid","Review")),"")</f>
        <v/>
      </c>
      <c r="O279" s="34">
        <f>IFERROR(IF($A279="","",IF(COUNTIF($A$5:$A$304,$A279)=1,"Unique","Duplicate")),"")</f>
        <v/>
      </c>
      <c r="P279" s="34">
        <f>IFERROR(IF($A279="","",IF(AND(OR($F279="Out of Order",$F279="Held"),$L279="",$K279&lt;&gt;"",$K279&lt;TODAY()),"Past Target",IF(AND($L279&lt;&gt;"",$L279&lt;$B279),"Review Dates","OK"))),"")</f>
        <v/>
      </c>
    </row>
    <row r="280">
      <c r="A280" s="32" t="n"/>
      <c r="B280" s="37" t="n"/>
      <c r="C280" s="32" t="n"/>
      <c r="D280" s="32" t="n"/>
      <c r="E280" s="32" t="n"/>
      <c r="F280" s="32" t="n"/>
      <c r="G280" s="32" t="n"/>
      <c r="H280" s="32" t="n"/>
      <c r="I280" s="32" t="n"/>
      <c r="J280" s="32" t="n"/>
      <c r="K280" s="37" t="n"/>
      <c r="L280" s="37" t="n"/>
      <c r="M280" s="38" t="n"/>
      <c r="N280" s="34">
        <f>IFERROR(IF($D280="","",IF(COUNTIF('Bed Inventory'!$A$5:$A$154,$D280)=1,"Valid","Review")),"")</f>
        <v/>
      </c>
      <c r="O280" s="34">
        <f>IFERROR(IF($A280="","",IF(COUNTIF($A$5:$A$304,$A280)=1,"Unique","Duplicate")),"")</f>
        <v/>
      </c>
      <c r="P280" s="34">
        <f>IFERROR(IF($A280="","",IF(AND(OR($F280="Out of Order",$F280="Held"),$L280="",$K280&lt;&gt;"",$K280&lt;TODAY()),"Past Target",IF(AND($L280&lt;&gt;"",$L280&lt;$B280),"Review Dates","OK"))),"")</f>
        <v/>
      </c>
    </row>
    <row r="281">
      <c r="A281" s="32" t="n"/>
      <c r="B281" s="37" t="n"/>
      <c r="C281" s="32" t="n"/>
      <c r="D281" s="32" t="n"/>
      <c r="E281" s="32" t="n"/>
      <c r="F281" s="32" t="n"/>
      <c r="G281" s="32" t="n"/>
      <c r="H281" s="32" t="n"/>
      <c r="I281" s="32" t="n"/>
      <c r="J281" s="32" t="n"/>
      <c r="K281" s="37" t="n"/>
      <c r="L281" s="37" t="n"/>
      <c r="M281" s="38" t="n"/>
      <c r="N281" s="34">
        <f>IFERROR(IF($D281="","",IF(COUNTIF('Bed Inventory'!$A$5:$A$154,$D281)=1,"Valid","Review")),"")</f>
        <v/>
      </c>
      <c r="O281" s="34">
        <f>IFERROR(IF($A281="","",IF(COUNTIF($A$5:$A$304,$A281)=1,"Unique","Duplicate")),"")</f>
        <v/>
      </c>
      <c r="P281" s="34">
        <f>IFERROR(IF($A281="","",IF(AND(OR($F281="Out of Order",$F281="Held"),$L281="",$K281&lt;&gt;"",$K281&lt;TODAY()),"Past Target",IF(AND($L281&lt;&gt;"",$L281&lt;$B281),"Review Dates","OK"))),"")</f>
        <v/>
      </c>
    </row>
    <row r="282">
      <c r="A282" s="32" t="n"/>
      <c r="B282" s="37" t="n"/>
      <c r="C282" s="32" t="n"/>
      <c r="D282" s="32" t="n"/>
      <c r="E282" s="32" t="n"/>
      <c r="F282" s="32" t="n"/>
      <c r="G282" s="32" t="n"/>
      <c r="H282" s="32" t="n"/>
      <c r="I282" s="32" t="n"/>
      <c r="J282" s="32" t="n"/>
      <c r="K282" s="37" t="n"/>
      <c r="L282" s="37" t="n"/>
      <c r="M282" s="38" t="n"/>
      <c r="N282" s="34">
        <f>IFERROR(IF($D282="","",IF(COUNTIF('Bed Inventory'!$A$5:$A$154,$D282)=1,"Valid","Review")),"")</f>
        <v/>
      </c>
      <c r="O282" s="34">
        <f>IFERROR(IF($A282="","",IF(COUNTIF($A$5:$A$304,$A282)=1,"Unique","Duplicate")),"")</f>
        <v/>
      </c>
      <c r="P282" s="34">
        <f>IFERROR(IF($A282="","",IF(AND(OR($F282="Out of Order",$F282="Held"),$L282="",$K282&lt;&gt;"",$K282&lt;TODAY()),"Past Target",IF(AND($L282&lt;&gt;"",$L282&lt;$B282),"Review Dates","OK"))),"")</f>
        <v/>
      </c>
    </row>
    <row r="283">
      <c r="A283" s="32" t="n"/>
      <c r="B283" s="37" t="n"/>
      <c r="C283" s="32" t="n"/>
      <c r="D283" s="32" t="n"/>
      <c r="E283" s="32" t="n"/>
      <c r="F283" s="32" t="n"/>
      <c r="G283" s="32" t="n"/>
      <c r="H283" s="32" t="n"/>
      <c r="I283" s="32" t="n"/>
      <c r="J283" s="32" t="n"/>
      <c r="K283" s="37" t="n"/>
      <c r="L283" s="37" t="n"/>
      <c r="M283" s="38" t="n"/>
      <c r="N283" s="34">
        <f>IFERROR(IF($D283="","",IF(COUNTIF('Bed Inventory'!$A$5:$A$154,$D283)=1,"Valid","Review")),"")</f>
        <v/>
      </c>
      <c r="O283" s="34">
        <f>IFERROR(IF($A283="","",IF(COUNTIF($A$5:$A$304,$A283)=1,"Unique","Duplicate")),"")</f>
        <v/>
      </c>
      <c r="P283" s="34">
        <f>IFERROR(IF($A283="","",IF(AND(OR($F283="Out of Order",$F283="Held"),$L283="",$K283&lt;&gt;"",$K283&lt;TODAY()),"Past Target",IF(AND($L283&lt;&gt;"",$L283&lt;$B283),"Review Dates","OK"))),"")</f>
        <v/>
      </c>
    </row>
    <row r="284">
      <c r="A284" s="32" t="n"/>
      <c r="B284" s="37" t="n"/>
      <c r="C284" s="32" t="n"/>
      <c r="D284" s="32" t="n"/>
      <c r="E284" s="32" t="n"/>
      <c r="F284" s="32" t="n"/>
      <c r="G284" s="32" t="n"/>
      <c r="H284" s="32" t="n"/>
      <c r="I284" s="32" t="n"/>
      <c r="J284" s="32" t="n"/>
      <c r="K284" s="37" t="n"/>
      <c r="L284" s="37" t="n"/>
      <c r="M284" s="38" t="n"/>
      <c r="N284" s="34">
        <f>IFERROR(IF($D284="","",IF(COUNTIF('Bed Inventory'!$A$5:$A$154,$D284)=1,"Valid","Review")),"")</f>
        <v/>
      </c>
      <c r="O284" s="34">
        <f>IFERROR(IF($A284="","",IF(COUNTIF($A$5:$A$304,$A284)=1,"Unique","Duplicate")),"")</f>
        <v/>
      </c>
      <c r="P284" s="34">
        <f>IFERROR(IF($A284="","",IF(AND(OR($F284="Out of Order",$F284="Held"),$L284="",$K284&lt;&gt;"",$K284&lt;TODAY()),"Past Target",IF(AND($L284&lt;&gt;"",$L284&lt;$B284),"Review Dates","OK"))),"")</f>
        <v/>
      </c>
    </row>
    <row r="285">
      <c r="A285" s="32" t="n"/>
      <c r="B285" s="37" t="n"/>
      <c r="C285" s="32" t="n"/>
      <c r="D285" s="32" t="n"/>
      <c r="E285" s="32" t="n"/>
      <c r="F285" s="32" t="n"/>
      <c r="G285" s="32" t="n"/>
      <c r="H285" s="32" t="n"/>
      <c r="I285" s="32" t="n"/>
      <c r="J285" s="32" t="n"/>
      <c r="K285" s="37" t="n"/>
      <c r="L285" s="37" t="n"/>
      <c r="M285" s="38" t="n"/>
      <c r="N285" s="34">
        <f>IFERROR(IF($D285="","",IF(COUNTIF('Bed Inventory'!$A$5:$A$154,$D285)=1,"Valid","Review")),"")</f>
        <v/>
      </c>
      <c r="O285" s="34">
        <f>IFERROR(IF($A285="","",IF(COUNTIF($A$5:$A$304,$A285)=1,"Unique","Duplicate")),"")</f>
        <v/>
      </c>
      <c r="P285" s="34">
        <f>IFERROR(IF($A285="","",IF(AND(OR($F285="Out of Order",$F285="Held"),$L285="",$K285&lt;&gt;"",$K285&lt;TODAY()),"Past Target",IF(AND($L285&lt;&gt;"",$L285&lt;$B285),"Review Dates","OK"))),"")</f>
        <v/>
      </c>
    </row>
    <row r="286">
      <c r="A286" s="32" t="n"/>
      <c r="B286" s="37" t="n"/>
      <c r="C286" s="32" t="n"/>
      <c r="D286" s="32" t="n"/>
      <c r="E286" s="32" t="n"/>
      <c r="F286" s="32" t="n"/>
      <c r="G286" s="32" t="n"/>
      <c r="H286" s="32" t="n"/>
      <c r="I286" s="32" t="n"/>
      <c r="J286" s="32" t="n"/>
      <c r="K286" s="37" t="n"/>
      <c r="L286" s="37" t="n"/>
      <c r="M286" s="38" t="n"/>
      <c r="N286" s="34">
        <f>IFERROR(IF($D286="","",IF(COUNTIF('Bed Inventory'!$A$5:$A$154,$D286)=1,"Valid","Review")),"")</f>
        <v/>
      </c>
      <c r="O286" s="34">
        <f>IFERROR(IF($A286="","",IF(COUNTIF($A$5:$A$304,$A286)=1,"Unique","Duplicate")),"")</f>
        <v/>
      </c>
      <c r="P286" s="34">
        <f>IFERROR(IF($A286="","",IF(AND(OR($F286="Out of Order",$F286="Held"),$L286="",$K286&lt;&gt;"",$K286&lt;TODAY()),"Past Target",IF(AND($L286&lt;&gt;"",$L286&lt;$B286),"Review Dates","OK"))),"")</f>
        <v/>
      </c>
    </row>
    <row r="287">
      <c r="A287" s="32" t="n"/>
      <c r="B287" s="37" t="n"/>
      <c r="C287" s="32" t="n"/>
      <c r="D287" s="32" t="n"/>
      <c r="E287" s="32" t="n"/>
      <c r="F287" s="32" t="n"/>
      <c r="G287" s="32" t="n"/>
      <c r="H287" s="32" t="n"/>
      <c r="I287" s="32" t="n"/>
      <c r="J287" s="32" t="n"/>
      <c r="K287" s="37" t="n"/>
      <c r="L287" s="37" t="n"/>
      <c r="M287" s="38" t="n"/>
      <c r="N287" s="34">
        <f>IFERROR(IF($D287="","",IF(COUNTIF('Bed Inventory'!$A$5:$A$154,$D287)=1,"Valid","Review")),"")</f>
        <v/>
      </c>
      <c r="O287" s="34">
        <f>IFERROR(IF($A287="","",IF(COUNTIF($A$5:$A$304,$A287)=1,"Unique","Duplicate")),"")</f>
        <v/>
      </c>
      <c r="P287" s="34">
        <f>IFERROR(IF($A287="","",IF(AND(OR($F287="Out of Order",$F287="Held"),$L287="",$K287&lt;&gt;"",$K287&lt;TODAY()),"Past Target",IF(AND($L287&lt;&gt;"",$L287&lt;$B287),"Review Dates","OK"))),"")</f>
        <v/>
      </c>
    </row>
    <row r="288">
      <c r="A288" s="32" t="n"/>
      <c r="B288" s="37" t="n"/>
      <c r="C288" s="32" t="n"/>
      <c r="D288" s="32" t="n"/>
      <c r="E288" s="32" t="n"/>
      <c r="F288" s="32" t="n"/>
      <c r="G288" s="32" t="n"/>
      <c r="H288" s="32" t="n"/>
      <c r="I288" s="32" t="n"/>
      <c r="J288" s="32" t="n"/>
      <c r="K288" s="37" t="n"/>
      <c r="L288" s="37" t="n"/>
      <c r="M288" s="38" t="n"/>
      <c r="N288" s="34">
        <f>IFERROR(IF($D288="","",IF(COUNTIF('Bed Inventory'!$A$5:$A$154,$D288)=1,"Valid","Review")),"")</f>
        <v/>
      </c>
      <c r="O288" s="34">
        <f>IFERROR(IF($A288="","",IF(COUNTIF($A$5:$A$304,$A288)=1,"Unique","Duplicate")),"")</f>
        <v/>
      </c>
      <c r="P288" s="34">
        <f>IFERROR(IF($A288="","",IF(AND(OR($F288="Out of Order",$F288="Held"),$L288="",$K288&lt;&gt;"",$K288&lt;TODAY()),"Past Target",IF(AND($L288&lt;&gt;"",$L288&lt;$B288),"Review Dates","OK"))),"")</f>
        <v/>
      </c>
    </row>
    <row r="289">
      <c r="A289" s="32" t="n"/>
      <c r="B289" s="37" t="n"/>
      <c r="C289" s="32" t="n"/>
      <c r="D289" s="32" t="n"/>
      <c r="E289" s="32" t="n"/>
      <c r="F289" s="32" t="n"/>
      <c r="G289" s="32" t="n"/>
      <c r="H289" s="32" t="n"/>
      <c r="I289" s="32" t="n"/>
      <c r="J289" s="32" t="n"/>
      <c r="K289" s="37" t="n"/>
      <c r="L289" s="37" t="n"/>
      <c r="M289" s="38" t="n"/>
      <c r="N289" s="34">
        <f>IFERROR(IF($D289="","",IF(COUNTIF('Bed Inventory'!$A$5:$A$154,$D289)=1,"Valid","Review")),"")</f>
        <v/>
      </c>
      <c r="O289" s="34">
        <f>IFERROR(IF($A289="","",IF(COUNTIF($A$5:$A$304,$A289)=1,"Unique","Duplicate")),"")</f>
        <v/>
      </c>
      <c r="P289" s="34">
        <f>IFERROR(IF($A289="","",IF(AND(OR($F289="Out of Order",$F289="Held"),$L289="",$K289&lt;&gt;"",$K289&lt;TODAY()),"Past Target",IF(AND($L289&lt;&gt;"",$L289&lt;$B289),"Review Dates","OK"))),"")</f>
        <v/>
      </c>
    </row>
    <row r="290">
      <c r="A290" s="32" t="n"/>
      <c r="B290" s="37" t="n"/>
      <c r="C290" s="32" t="n"/>
      <c r="D290" s="32" t="n"/>
      <c r="E290" s="32" t="n"/>
      <c r="F290" s="32" t="n"/>
      <c r="G290" s="32" t="n"/>
      <c r="H290" s="32" t="n"/>
      <c r="I290" s="32" t="n"/>
      <c r="J290" s="32" t="n"/>
      <c r="K290" s="37" t="n"/>
      <c r="L290" s="37" t="n"/>
      <c r="M290" s="38" t="n"/>
      <c r="N290" s="34">
        <f>IFERROR(IF($D290="","",IF(COUNTIF('Bed Inventory'!$A$5:$A$154,$D290)=1,"Valid","Review")),"")</f>
        <v/>
      </c>
      <c r="O290" s="34">
        <f>IFERROR(IF($A290="","",IF(COUNTIF($A$5:$A$304,$A290)=1,"Unique","Duplicate")),"")</f>
        <v/>
      </c>
      <c r="P290" s="34">
        <f>IFERROR(IF($A290="","",IF(AND(OR($F290="Out of Order",$F290="Held"),$L290="",$K290&lt;&gt;"",$K290&lt;TODAY()),"Past Target",IF(AND($L290&lt;&gt;"",$L290&lt;$B290),"Review Dates","OK"))),"")</f>
        <v/>
      </c>
    </row>
    <row r="291">
      <c r="A291" s="32" t="n"/>
      <c r="B291" s="37" t="n"/>
      <c r="C291" s="32" t="n"/>
      <c r="D291" s="32" t="n"/>
      <c r="E291" s="32" t="n"/>
      <c r="F291" s="32" t="n"/>
      <c r="G291" s="32" t="n"/>
      <c r="H291" s="32" t="n"/>
      <c r="I291" s="32" t="n"/>
      <c r="J291" s="32" t="n"/>
      <c r="K291" s="37" t="n"/>
      <c r="L291" s="37" t="n"/>
      <c r="M291" s="38" t="n"/>
      <c r="N291" s="34">
        <f>IFERROR(IF($D291="","",IF(COUNTIF('Bed Inventory'!$A$5:$A$154,$D291)=1,"Valid","Review")),"")</f>
        <v/>
      </c>
      <c r="O291" s="34">
        <f>IFERROR(IF($A291="","",IF(COUNTIF($A$5:$A$304,$A291)=1,"Unique","Duplicate")),"")</f>
        <v/>
      </c>
      <c r="P291" s="34">
        <f>IFERROR(IF($A291="","",IF(AND(OR($F291="Out of Order",$F291="Held"),$L291="",$K291&lt;&gt;"",$K291&lt;TODAY()),"Past Target",IF(AND($L291&lt;&gt;"",$L291&lt;$B291),"Review Dates","OK"))),"")</f>
        <v/>
      </c>
    </row>
    <row r="292">
      <c r="A292" s="32" t="n"/>
      <c r="B292" s="37" t="n"/>
      <c r="C292" s="32" t="n"/>
      <c r="D292" s="32" t="n"/>
      <c r="E292" s="32" t="n"/>
      <c r="F292" s="32" t="n"/>
      <c r="G292" s="32" t="n"/>
      <c r="H292" s="32" t="n"/>
      <c r="I292" s="32" t="n"/>
      <c r="J292" s="32" t="n"/>
      <c r="K292" s="37" t="n"/>
      <c r="L292" s="37" t="n"/>
      <c r="M292" s="38" t="n"/>
      <c r="N292" s="34">
        <f>IFERROR(IF($D292="","",IF(COUNTIF('Bed Inventory'!$A$5:$A$154,$D292)=1,"Valid","Review")),"")</f>
        <v/>
      </c>
      <c r="O292" s="34">
        <f>IFERROR(IF($A292="","",IF(COUNTIF($A$5:$A$304,$A292)=1,"Unique","Duplicate")),"")</f>
        <v/>
      </c>
      <c r="P292" s="34">
        <f>IFERROR(IF($A292="","",IF(AND(OR($F292="Out of Order",$F292="Held"),$L292="",$K292&lt;&gt;"",$K292&lt;TODAY()),"Past Target",IF(AND($L292&lt;&gt;"",$L292&lt;$B292),"Review Dates","OK"))),"")</f>
        <v/>
      </c>
    </row>
    <row r="293">
      <c r="A293" s="32" t="n"/>
      <c r="B293" s="37" t="n"/>
      <c r="C293" s="32" t="n"/>
      <c r="D293" s="32" t="n"/>
      <c r="E293" s="32" t="n"/>
      <c r="F293" s="32" t="n"/>
      <c r="G293" s="32" t="n"/>
      <c r="H293" s="32" t="n"/>
      <c r="I293" s="32" t="n"/>
      <c r="J293" s="32" t="n"/>
      <c r="K293" s="37" t="n"/>
      <c r="L293" s="37" t="n"/>
      <c r="M293" s="38" t="n"/>
      <c r="N293" s="34">
        <f>IFERROR(IF($D293="","",IF(COUNTIF('Bed Inventory'!$A$5:$A$154,$D293)=1,"Valid","Review")),"")</f>
        <v/>
      </c>
      <c r="O293" s="34">
        <f>IFERROR(IF($A293="","",IF(COUNTIF($A$5:$A$304,$A293)=1,"Unique","Duplicate")),"")</f>
        <v/>
      </c>
      <c r="P293" s="34">
        <f>IFERROR(IF($A293="","",IF(AND(OR($F293="Out of Order",$F293="Held"),$L293="",$K293&lt;&gt;"",$K293&lt;TODAY()),"Past Target",IF(AND($L293&lt;&gt;"",$L293&lt;$B293),"Review Dates","OK"))),"")</f>
        <v/>
      </c>
    </row>
    <row r="294">
      <c r="A294" s="32" t="n"/>
      <c r="B294" s="37" t="n"/>
      <c r="C294" s="32" t="n"/>
      <c r="D294" s="32" t="n"/>
      <c r="E294" s="32" t="n"/>
      <c r="F294" s="32" t="n"/>
      <c r="G294" s="32" t="n"/>
      <c r="H294" s="32" t="n"/>
      <c r="I294" s="32" t="n"/>
      <c r="J294" s="32" t="n"/>
      <c r="K294" s="37" t="n"/>
      <c r="L294" s="37" t="n"/>
      <c r="M294" s="38" t="n"/>
      <c r="N294" s="34">
        <f>IFERROR(IF($D294="","",IF(COUNTIF('Bed Inventory'!$A$5:$A$154,$D294)=1,"Valid","Review")),"")</f>
        <v/>
      </c>
      <c r="O294" s="34">
        <f>IFERROR(IF($A294="","",IF(COUNTIF($A$5:$A$304,$A294)=1,"Unique","Duplicate")),"")</f>
        <v/>
      </c>
      <c r="P294" s="34">
        <f>IFERROR(IF($A294="","",IF(AND(OR($F294="Out of Order",$F294="Held"),$L294="",$K294&lt;&gt;"",$K294&lt;TODAY()),"Past Target",IF(AND($L294&lt;&gt;"",$L294&lt;$B294),"Review Dates","OK"))),"")</f>
        <v/>
      </c>
    </row>
    <row r="295">
      <c r="A295" s="32" t="n"/>
      <c r="B295" s="37" t="n"/>
      <c r="C295" s="32" t="n"/>
      <c r="D295" s="32" t="n"/>
      <c r="E295" s="32" t="n"/>
      <c r="F295" s="32" t="n"/>
      <c r="G295" s="32" t="n"/>
      <c r="H295" s="32" t="n"/>
      <c r="I295" s="32" t="n"/>
      <c r="J295" s="32" t="n"/>
      <c r="K295" s="37" t="n"/>
      <c r="L295" s="37" t="n"/>
      <c r="M295" s="38" t="n"/>
      <c r="N295" s="34">
        <f>IFERROR(IF($D295="","",IF(COUNTIF('Bed Inventory'!$A$5:$A$154,$D295)=1,"Valid","Review")),"")</f>
        <v/>
      </c>
      <c r="O295" s="34">
        <f>IFERROR(IF($A295="","",IF(COUNTIF($A$5:$A$304,$A295)=1,"Unique","Duplicate")),"")</f>
        <v/>
      </c>
      <c r="P295" s="34">
        <f>IFERROR(IF($A295="","",IF(AND(OR($F295="Out of Order",$F295="Held"),$L295="",$K295&lt;&gt;"",$K295&lt;TODAY()),"Past Target",IF(AND($L295&lt;&gt;"",$L295&lt;$B295),"Review Dates","OK"))),"")</f>
        <v/>
      </c>
    </row>
    <row r="296">
      <c r="A296" s="32" t="n"/>
      <c r="B296" s="37" t="n"/>
      <c r="C296" s="32" t="n"/>
      <c r="D296" s="32" t="n"/>
      <c r="E296" s="32" t="n"/>
      <c r="F296" s="32" t="n"/>
      <c r="G296" s="32" t="n"/>
      <c r="H296" s="32" t="n"/>
      <c r="I296" s="32" t="n"/>
      <c r="J296" s="32" t="n"/>
      <c r="K296" s="37" t="n"/>
      <c r="L296" s="37" t="n"/>
      <c r="M296" s="38" t="n"/>
      <c r="N296" s="34">
        <f>IFERROR(IF($D296="","",IF(COUNTIF('Bed Inventory'!$A$5:$A$154,$D296)=1,"Valid","Review")),"")</f>
        <v/>
      </c>
      <c r="O296" s="34">
        <f>IFERROR(IF($A296="","",IF(COUNTIF($A$5:$A$304,$A296)=1,"Unique","Duplicate")),"")</f>
        <v/>
      </c>
      <c r="P296" s="34">
        <f>IFERROR(IF($A296="","",IF(AND(OR($F296="Out of Order",$F296="Held"),$L296="",$K296&lt;&gt;"",$K296&lt;TODAY()),"Past Target",IF(AND($L296&lt;&gt;"",$L296&lt;$B296),"Review Dates","OK"))),"")</f>
        <v/>
      </c>
    </row>
    <row r="297">
      <c r="A297" s="32" t="n"/>
      <c r="B297" s="37" t="n"/>
      <c r="C297" s="32" t="n"/>
      <c r="D297" s="32" t="n"/>
      <c r="E297" s="32" t="n"/>
      <c r="F297" s="32" t="n"/>
      <c r="G297" s="32" t="n"/>
      <c r="H297" s="32" t="n"/>
      <c r="I297" s="32" t="n"/>
      <c r="J297" s="32" t="n"/>
      <c r="K297" s="37" t="n"/>
      <c r="L297" s="37" t="n"/>
      <c r="M297" s="38" t="n"/>
      <c r="N297" s="34">
        <f>IFERROR(IF($D297="","",IF(COUNTIF('Bed Inventory'!$A$5:$A$154,$D297)=1,"Valid","Review")),"")</f>
        <v/>
      </c>
      <c r="O297" s="34">
        <f>IFERROR(IF($A297="","",IF(COUNTIF($A$5:$A$304,$A297)=1,"Unique","Duplicate")),"")</f>
        <v/>
      </c>
      <c r="P297" s="34">
        <f>IFERROR(IF($A297="","",IF(AND(OR($F297="Out of Order",$F297="Held"),$L297="",$K297&lt;&gt;"",$K297&lt;TODAY()),"Past Target",IF(AND($L297&lt;&gt;"",$L297&lt;$B297),"Review Dates","OK"))),"")</f>
        <v/>
      </c>
    </row>
    <row r="298">
      <c r="A298" s="32" t="n"/>
      <c r="B298" s="37" t="n"/>
      <c r="C298" s="32" t="n"/>
      <c r="D298" s="32" t="n"/>
      <c r="E298" s="32" t="n"/>
      <c r="F298" s="32" t="n"/>
      <c r="G298" s="32" t="n"/>
      <c r="H298" s="32" t="n"/>
      <c r="I298" s="32" t="n"/>
      <c r="J298" s="32" t="n"/>
      <c r="K298" s="37" t="n"/>
      <c r="L298" s="37" t="n"/>
      <c r="M298" s="38" t="n"/>
      <c r="N298" s="34">
        <f>IFERROR(IF($D298="","",IF(COUNTIF('Bed Inventory'!$A$5:$A$154,$D298)=1,"Valid","Review")),"")</f>
        <v/>
      </c>
      <c r="O298" s="34">
        <f>IFERROR(IF($A298="","",IF(COUNTIF($A$5:$A$304,$A298)=1,"Unique","Duplicate")),"")</f>
        <v/>
      </c>
      <c r="P298" s="34">
        <f>IFERROR(IF($A298="","",IF(AND(OR($F298="Out of Order",$F298="Held"),$L298="",$K298&lt;&gt;"",$K298&lt;TODAY()),"Past Target",IF(AND($L298&lt;&gt;"",$L298&lt;$B298),"Review Dates","OK"))),"")</f>
        <v/>
      </c>
    </row>
    <row r="299">
      <c r="A299" s="32" t="n"/>
      <c r="B299" s="37" t="n"/>
      <c r="C299" s="32" t="n"/>
      <c r="D299" s="32" t="n"/>
      <c r="E299" s="32" t="n"/>
      <c r="F299" s="32" t="n"/>
      <c r="G299" s="32" t="n"/>
      <c r="H299" s="32" t="n"/>
      <c r="I299" s="32" t="n"/>
      <c r="J299" s="32" t="n"/>
      <c r="K299" s="37" t="n"/>
      <c r="L299" s="37" t="n"/>
      <c r="M299" s="38" t="n"/>
      <c r="N299" s="34">
        <f>IFERROR(IF($D299="","",IF(COUNTIF('Bed Inventory'!$A$5:$A$154,$D299)=1,"Valid","Review")),"")</f>
        <v/>
      </c>
      <c r="O299" s="34">
        <f>IFERROR(IF($A299="","",IF(COUNTIF($A$5:$A$304,$A299)=1,"Unique","Duplicate")),"")</f>
        <v/>
      </c>
      <c r="P299" s="34">
        <f>IFERROR(IF($A299="","",IF(AND(OR($F299="Out of Order",$F299="Held"),$L299="",$K299&lt;&gt;"",$K299&lt;TODAY()),"Past Target",IF(AND($L299&lt;&gt;"",$L299&lt;$B299),"Review Dates","OK"))),"")</f>
        <v/>
      </c>
    </row>
    <row r="300">
      <c r="A300" s="32" t="n"/>
      <c r="B300" s="37" t="n"/>
      <c r="C300" s="32" t="n"/>
      <c r="D300" s="32" t="n"/>
      <c r="E300" s="32" t="n"/>
      <c r="F300" s="32" t="n"/>
      <c r="G300" s="32" t="n"/>
      <c r="H300" s="32" t="n"/>
      <c r="I300" s="32" t="n"/>
      <c r="J300" s="32" t="n"/>
      <c r="K300" s="37" t="n"/>
      <c r="L300" s="37" t="n"/>
      <c r="M300" s="38" t="n"/>
      <c r="N300" s="34">
        <f>IFERROR(IF($D300="","",IF(COUNTIF('Bed Inventory'!$A$5:$A$154,$D300)=1,"Valid","Review")),"")</f>
        <v/>
      </c>
      <c r="O300" s="34">
        <f>IFERROR(IF($A300="","",IF(COUNTIF($A$5:$A$304,$A300)=1,"Unique","Duplicate")),"")</f>
        <v/>
      </c>
      <c r="P300" s="34">
        <f>IFERROR(IF($A300="","",IF(AND(OR($F300="Out of Order",$F300="Held"),$L300="",$K300&lt;&gt;"",$K300&lt;TODAY()),"Past Target",IF(AND($L300&lt;&gt;"",$L300&lt;$B300),"Review Dates","OK"))),"")</f>
        <v/>
      </c>
    </row>
    <row r="301">
      <c r="A301" s="32" t="n"/>
      <c r="B301" s="37" t="n"/>
      <c r="C301" s="32" t="n"/>
      <c r="D301" s="32" t="n"/>
      <c r="E301" s="32" t="n"/>
      <c r="F301" s="32" t="n"/>
      <c r="G301" s="32" t="n"/>
      <c r="H301" s="32" t="n"/>
      <c r="I301" s="32" t="n"/>
      <c r="J301" s="32" t="n"/>
      <c r="K301" s="37" t="n"/>
      <c r="L301" s="37" t="n"/>
      <c r="M301" s="38" t="n"/>
      <c r="N301" s="34">
        <f>IFERROR(IF($D301="","",IF(COUNTIF('Bed Inventory'!$A$5:$A$154,$D301)=1,"Valid","Review")),"")</f>
        <v/>
      </c>
      <c r="O301" s="34">
        <f>IFERROR(IF($A301="","",IF(COUNTIF($A$5:$A$304,$A301)=1,"Unique","Duplicate")),"")</f>
        <v/>
      </c>
      <c r="P301" s="34">
        <f>IFERROR(IF($A301="","",IF(AND(OR($F301="Out of Order",$F301="Held"),$L301="",$K301&lt;&gt;"",$K301&lt;TODAY()),"Past Target",IF(AND($L301&lt;&gt;"",$L301&lt;$B301),"Review Dates","OK"))),"")</f>
        <v/>
      </c>
    </row>
    <row r="302">
      <c r="A302" s="32" t="n"/>
      <c r="B302" s="37" t="n"/>
      <c r="C302" s="32" t="n"/>
      <c r="D302" s="32" t="n"/>
      <c r="E302" s="32" t="n"/>
      <c r="F302" s="32" t="n"/>
      <c r="G302" s="32" t="n"/>
      <c r="H302" s="32" t="n"/>
      <c r="I302" s="32" t="n"/>
      <c r="J302" s="32" t="n"/>
      <c r="K302" s="37" t="n"/>
      <c r="L302" s="37" t="n"/>
      <c r="M302" s="38" t="n"/>
      <c r="N302" s="34">
        <f>IFERROR(IF($D302="","",IF(COUNTIF('Bed Inventory'!$A$5:$A$154,$D302)=1,"Valid","Review")),"")</f>
        <v/>
      </c>
      <c r="O302" s="34">
        <f>IFERROR(IF($A302="","",IF(COUNTIF($A$5:$A$304,$A302)=1,"Unique","Duplicate")),"")</f>
        <v/>
      </c>
      <c r="P302" s="34">
        <f>IFERROR(IF($A302="","",IF(AND(OR($F302="Out of Order",$F302="Held"),$L302="",$K302&lt;&gt;"",$K302&lt;TODAY()),"Past Target",IF(AND($L302&lt;&gt;"",$L302&lt;$B302),"Review Dates","OK"))),"")</f>
        <v/>
      </c>
    </row>
    <row r="303">
      <c r="A303" s="32" t="n"/>
      <c r="B303" s="37" t="n"/>
      <c r="C303" s="32" t="n"/>
      <c r="D303" s="32" t="n"/>
      <c r="E303" s="32" t="n"/>
      <c r="F303" s="32" t="n"/>
      <c r="G303" s="32" t="n"/>
      <c r="H303" s="32" t="n"/>
      <c r="I303" s="32" t="n"/>
      <c r="J303" s="32" t="n"/>
      <c r="K303" s="37" t="n"/>
      <c r="L303" s="37" t="n"/>
      <c r="M303" s="38" t="n"/>
      <c r="N303" s="34">
        <f>IFERROR(IF($D303="","",IF(COUNTIF('Bed Inventory'!$A$5:$A$154,$D303)=1,"Valid","Review")),"")</f>
        <v/>
      </c>
      <c r="O303" s="34">
        <f>IFERROR(IF($A303="","",IF(COUNTIF($A$5:$A$304,$A303)=1,"Unique","Duplicate")),"")</f>
        <v/>
      </c>
      <c r="P303" s="34">
        <f>IFERROR(IF($A303="","",IF(AND(OR($F303="Out of Order",$F303="Held"),$L303="",$K303&lt;&gt;"",$K303&lt;TODAY()),"Past Target",IF(AND($L303&lt;&gt;"",$L303&lt;$B303),"Review Dates","OK"))),"")</f>
        <v/>
      </c>
    </row>
    <row r="304">
      <c r="A304" s="32" t="n"/>
      <c r="B304" s="37" t="n"/>
      <c r="C304" s="32" t="n"/>
      <c r="D304" s="32" t="n"/>
      <c r="E304" s="32" t="n"/>
      <c r="F304" s="32" t="n"/>
      <c r="G304" s="32" t="n"/>
      <c r="H304" s="32" t="n"/>
      <c r="I304" s="32" t="n"/>
      <c r="J304" s="32" t="n"/>
      <c r="K304" s="37" t="n"/>
      <c r="L304" s="37" t="n"/>
      <c r="M304" s="38" t="n"/>
      <c r="N304" s="34">
        <f>IFERROR(IF($D304="","",IF(COUNTIF('Bed Inventory'!$A$5:$A$154,$D304)=1,"Valid","Review")),"")</f>
        <v/>
      </c>
      <c r="O304" s="34">
        <f>IFERROR(IF($A304="","",IF(COUNTIF($A$5:$A$304,$A304)=1,"Unique","Duplicate")),"")</f>
        <v/>
      </c>
      <c r="P304" s="34">
        <f>IFERROR(IF($A304="","",IF(AND(OR($F304="Out of Order",$F304="Held"),$L304="",$K304&lt;&gt;"",$K304&lt;TODAY()),"Past Target",IF(AND($L304&lt;&gt;"",$L304&lt;$B304),"Review Dates","OK"))),"")</f>
        <v/>
      </c>
    </row>
  </sheetData>
  <autoFilter ref="A4:P304"/>
  <mergeCells count="2">
    <mergeCell ref="A1:P1"/>
    <mergeCell ref="A3:H3"/>
  </mergeCells>
  <conditionalFormatting sqref="A5:A304">
    <cfRule type="expression" priority="1" dxfId="0">
      <formula>AND(A5&lt;&gt;"",COUNTIF($A$5:$A$304,A5)&gt;1)</formula>
    </cfRule>
  </conditionalFormatting>
  <conditionalFormatting sqref="N5:N304">
    <cfRule type="expression" priority="2" dxfId="0">
      <formula>N5="Review"</formula>
    </cfRule>
  </conditionalFormatting>
  <conditionalFormatting sqref="O5:O304">
    <cfRule type="expression" priority="3" dxfId="0">
      <formula>O5="Duplicate"</formula>
    </cfRule>
  </conditionalFormatting>
  <conditionalFormatting sqref="P5:P304">
    <cfRule type="expression" priority="4" dxfId="1">
      <formula>OR(P5="Past Target",P5="Review Dates")</formula>
    </cfRule>
  </conditionalFormatting>
  <conditionalFormatting sqref="F5:F304">
    <cfRule type="expression" priority="5" dxfId="2">
      <formula>F5="Available"</formula>
    </cfRule>
    <cfRule type="expression" priority="6" dxfId="3">
      <formula>F5="Occupied"</formula>
    </cfRule>
    <cfRule type="expression" priority="7" dxfId="4">
      <formula>F5="Dirty"</formula>
    </cfRule>
    <cfRule type="expression" priority="8" dxfId="5">
      <formula>F5="Inspection Needed"</formula>
    </cfRule>
    <cfRule type="expression" priority="9" dxfId="6">
      <formula>F5="Held"</formula>
    </cfRule>
    <cfRule type="expression" priority="10" dxfId="0">
      <formula>F5="Out of Order"</formula>
    </cfRule>
    <cfRule type="expression" priority="11" dxfId="7">
      <formula>F5="Retired"</formula>
    </cfRule>
  </conditionalFormatting>
  <conditionalFormatting sqref="K5:K304">
    <cfRule type="expression" priority="12" dxfId="0">
      <formula>AND(OR($F5="Held",$F5="Out of Order"),$K5&lt;TODAY(),$L5="",$K5&lt;&gt;"")</formula>
    </cfRule>
  </conditionalFormatting>
  <conditionalFormatting sqref="L5:L304">
    <cfRule type="expression" priority="13" dxfId="0">
      <formula>AND($L5&lt;&gt;"",$L5&lt;$B5)</formula>
    </cfRule>
  </conditionalFormatting>
  <dataValidations count="10">
    <dataValidation sqref="A5:A304" showDropDown="0" showInputMessage="0" showErrorMessage="1" allowBlank="0" errorTitle="Invalid entry" error="Enter a value that meets the field requirements." type="whole" operator="greaterThan">
      <formula1>0</formula1>
    </dataValidation>
    <dataValidation sqref="B5:B304" showDropDown="0" showInputMessage="0" showErrorMessage="1" allowBlank="0" errorTitle="Invalid entry" error="Enter a value that meets the field requirements." type="date" operator="between">
      <formula1>DATE(2020,1,1)</formula1>
      <formula2>DATE(2035,12,31)</formula2>
    </dataValidation>
    <dataValidation sqref="C5:C304" showDropDown="0" showInputMessage="0" showErrorMessage="1" allowBlank="0" errorTitle="Invalid entry" error="Enter a value that meets the field requirements." type="list">
      <formula1>'Instructions'!$R$2:$R$4</formula1>
    </dataValidation>
    <dataValidation sqref="D5:D304" showDropDown="0" showInputMessage="0" showErrorMessage="1" allowBlank="0" errorTitle="Invalid entry" error="Enter a value that meets the field requirements." type="list">
      <formula1>'Instructions'!$T$2:$T$11</formula1>
    </dataValidation>
    <dataValidation sqref="E5:E304" showDropDown="0" showInputMessage="0" showErrorMessage="1" allowBlank="0" errorTitle="Invalid entry" error="Enter a value that meets the field requirements." type="list">
      <formula1>'Instructions'!$O$2:$O$9</formula1>
    </dataValidation>
    <dataValidation sqref="F5:F304" showDropDown="0" showInputMessage="0" showErrorMessage="1" allowBlank="0" errorTitle="Invalid entry" error="Enter a value that meets the field requirements." type="list">
      <formula1>'Instructions'!$O$2:$O$8</formula1>
    </dataValidation>
    <dataValidation sqref="G5:G304" showDropDown="0" showInputMessage="0" showErrorMessage="1" allowBlank="0" errorTitle="Invalid entry" error="Enter a value that meets the field requirements." type="list">
      <formula1>'Instructions'!$P$2:$P$11</formula1>
    </dataValidation>
    <dataValidation sqref="I5:I304" showDropDown="0" showInputMessage="0" showErrorMessage="1" allowBlank="0" errorTitle="Invalid entry" error="Enter a value that meets the field requirements." type="list">
      <formula1>'Instructions'!$Q$2:$Q$5</formula1>
    </dataValidation>
    <dataValidation sqref="J5:J304" showDropDown="0" showInputMessage="0" showErrorMessage="1" allowBlank="0" errorTitle="Invalid entry" error="Enter a value that meets the field requirements." type="textLength" operator="between">
      <formula1>2</formula1>
      <formula2>5</formula2>
    </dataValidation>
    <dataValidation sqref="K5:L304" showDropDown="0" showInputMessage="0" showErrorMessage="1" allowBlank="0" errorTitle="Invalid entry" error="Enter a value that meets the field requirements." type="date" operator="between">
      <formula1>DATE(2020,1,1)</formula1>
      <formula2>DATE(2035,12,31)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A6A6A6"/>
    <outlinePr summaryBelow="1" summaryRight="1"/>
    <pageSetUpPr/>
  </sheetPr>
  <dimension ref="A1:T49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hidden="1" width="13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</cols>
  <sheetData>
    <row r="1">
      <c r="A1" s="1" t="inlineStr">
        <is>
          <t>Hostel Bed Inventory Workbook Instructions</t>
        </is>
      </c>
      <c r="J1" s="39" t="inlineStr">
        <is>
          <t>Property Areas</t>
        </is>
      </c>
      <c r="K1" s="39" t="inlineStr">
        <is>
          <t>Bed Positions</t>
        </is>
      </c>
      <c r="L1" s="39" t="inlineStr">
        <is>
          <t>Room Types</t>
        </is>
      </c>
      <c r="M1" s="39" t="inlineStr">
        <is>
          <t>Bed Sizes</t>
        </is>
      </c>
      <c r="N1" s="39" t="inlineStr">
        <is>
          <t>Yes or No</t>
        </is>
      </c>
      <c r="O1" s="39" t="inlineStr">
        <is>
          <t>Statuses</t>
        </is>
      </c>
      <c r="P1" s="39" t="inlineStr">
        <is>
          <t>Reasons</t>
        </is>
      </c>
      <c r="Q1" s="39" t="inlineStr">
        <is>
          <t>Teams</t>
        </is>
      </c>
      <c r="R1" s="39" t="inlineStr">
        <is>
          <t>Shifts</t>
        </is>
      </c>
      <c r="S1" s="39" t="inlineStr">
        <is>
          <t>Conditions</t>
        </is>
      </c>
      <c r="T1" s="39" t="inlineStr">
        <is>
          <t>Populated Bed IDs</t>
        </is>
      </c>
    </row>
    <row r="2">
      <c r="J2" s="19" t="inlineStr">
        <is>
          <t>Main Building</t>
        </is>
      </c>
      <c r="K2" s="19" t="inlineStr">
        <is>
          <t>Lower Bunk</t>
        </is>
      </c>
      <c r="L2" s="19" t="inlineStr">
        <is>
          <t>4-Bed Mixed Dorm</t>
        </is>
      </c>
      <c r="M2" s="19" t="inlineStr">
        <is>
          <t>Twin</t>
        </is>
      </c>
      <c r="N2" s="19" t="inlineStr">
        <is>
          <t>Yes</t>
        </is>
      </c>
      <c r="O2" s="19" t="inlineStr">
        <is>
          <t>Available</t>
        </is>
      </c>
      <c r="P2" s="19" t="inlineStr">
        <is>
          <t>Guest Check-In</t>
        </is>
      </c>
      <c r="Q2" s="19" t="inlineStr">
        <is>
          <t>Front Desk</t>
        </is>
      </c>
      <c r="R2" s="19" t="inlineStr">
        <is>
          <t>Morning</t>
        </is>
      </c>
      <c r="S2" s="19" t="inlineStr">
        <is>
          <t>Good</t>
        </is>
      </c>
      <c r="T2" s="19" t="inlineStr">
        <is>
          <t>RM101-L1</t>
        </is>
      </c>
    </row>
    <row r="3">
      <c r="A3" s="6" t="inlineStr">
        <is>
          <t>Daily Use</t>
        </is>
      </c>
      <c r="J3" s="19" t="inlineStr">
        <is>
          <t>Garden Wing</t>
        </is>
      </c>
      <c r="K3" s="19" t="inlineStr">
        <is>
          <t>Upper Bunk</t>
        </is>
      </c>
      <c r="L3" s="19" t="inlineStr">
        <is>
          <t>6-Bed Mixed Dorm</t>
        </is>
      </c>
      <c r="M3" s="19" t="inlineStr">
        <is>
          <t>Twin XL</t>
        </is>
      </c>
      <c r="N3" s="19" t="inlineStr">
        <is>
          <t>No</t>
        </is>
      </c>
      <c r="O3" s="19" t="inlineStr">
        <is>
          <t>Occupied</t>
        </is>
      </c>
      <c r="P3" s="19" t="inlineStr">
        <is>
          <t>Guest Check-Out</t>
        </is>
      </c>
      <c r="Q3" s="19" t="inlineStr">
        <is>
          <t>Housekeeping</t>
        </is>
      </c>
      <c r="R3" s="19" t="inlineStr">
        <is>
          <t>Evening</t>
        </is>
      </c>
      <c r="S3" s="19" t="inlineStr">
        <is>
          <t>Monitor</t>
        </is>
      </c>
      <c r="T3" s="19" t="inlineStr">
        <is>
          <t>RM101-U1</t>
        </is>
      </c>
    </row>
    <row r="4" ht="22" customHeight="1">
      <c r="A4" s="40" t="inlineStr">
        <is>
          <t>1. Add every physical bed to the Bed Inventory worksheet.</t>
        </is>
      </c>
      <c r="J4" s="19" t="inlineStr">
        <is>
          <t>Annex</t>
        </is>
      </c>
      <c r="K4" s="19" t="inlineStr">
        <is>
          <t>Single Bed</t>
        </is>
      </c>
      <c r="L4" s="19" t="inlineStr">
        <is>
          <t>4-Bed Women's Dorm</t>
        </is>
      </c>
      <c r="M4" s="19" t="inlineStr">
        <is>
          <t>Full</t>
        </is>
      </c>
      <c r="O4" s="19" t="inlineStr">
        <is>
          <t>Dirty</t>
        </is>
      </c>
      <c r="P4" s="19" t="inlineStr">
        <is>
          <t>Cleaning Completed</t>
        </is>
      </c>
      <c r="Q4" s="19" t="inlineStr">
        <is>
          <t>Maintenance</t>
        </is>
      </c>
      <c r="R4" s="19" t="inlineStr">
        <is>
          <t>Overnight</t>
        </is>
      </c>
      <c r="S4" s="19" t="inlineStr">
        <is>
          <t>Repair Needed</t>
        </is>
      </c>
      <c r="T4" s="19" t="inlineStr">
        <is>
          <t>RM101-L2</t>
        </is>
      </c>
    </row>
    <row r="5" ht="22" customHeight="1">
      <c r="A5" s="40" t="inlineStr">
        <is>
          <t>2. Do not reuse a Bed ID for a different physical bed.</t>
        </is>
      </c>
      <c r="L5" s="19" t="inlineStr">
        <is>
          <t>8-Bed Mixed Dorm</t>
        </is>
      </c>
      <c r="O5" s="19" t="inlineStr">
        <is>
          <t>Inspection Needed</t>
        </is>
      </c>
      <c r="P5" s="19" t="inlineStr">
        <is>
          <t>Inspection Required</t>
        </is>
      </c>
      <c r="Q5" s="19" t="inlineStr">
        <is>
          <t>Management</t>
        </is>
      </c>
      <c r="S5" s="19" t="inlineStr">
        <is>
          <t>Replace</t>
        </is>
      </c>
      <c r="T5" s="19" t="inlineStr">
        <is>
          <t>RM101-U2</t>
        </is>
      </c>
    </row>
    <row r="6" ht="22" customHeight="1">
      <c r="A6" s="40" t="inlineStr">
        <is>
          <t>3. Record every status change on the Status Log worksheet.</t>
        </is>
      </c>
      <c r="L6" s="19" t="inlineStr">
        <is>
          <t>Private Twin</t>
        </is>
      </c>
      <c r="O6" s="19" t="inlineStr">
        <is>
          <t>Held</t>
        </is>
      </c>
      <c r="P6" s="19" t="inlineStr">
        <is>
          <t>Inspection Completed</t>
        </is>
      </c>
      <c r="T6" s="19" t="inlineStr">
        <is>
          <t>RM102-L1</t>
        </is>
      </c>
    </row>
    <row r="7" ht="22" customHeight="1">
      <c r="A7" s="40" t="inlineStr">
        <is>
          <t>4. Use a new, unique Log ID for each status change.</t>
        </is>
      </c>
      <c r="O7" s="19" t="inlineStr">
        <is>
          <t>Out of Order</t>
        </is>
      </c>
      <c r="P7" s="19" t="inlineStr">
        <is>
          <t>Maintenance Issue</t>
        </is>
      </c>
      <c r="T7" s="19" t="inlineStr">
        <is>
          <t>RM102-U1</t>
        </is>
      </c>
    </row>
    <row r="8" ht="22" customHeight="1">
      <c r="A8" s="40" t="inlineStr">
        <is>
          <t>5. The latest Log ID for a Bed ID determines its current status.</t>
        </is>
      </c>
      <c r="O8" s="19" t="inlineStr">
        <is>
          <t>Retired</t>
        </is>
      </c>
      <c r="P8" s="19" t="inlineStr">
        <is>
          <t>Maintenance Completed</t>
        </is>
      </c>
      <c r="T8" s="19" t="inlineStr">
        <is>
          <t>RM102-L2</t>
        </is>
      </c>
    </row>
    <row r="9" ht="22" customHeight="1">
      <c r="A9" s="40" t="inlineStr">
        <is>
          <t>6. Review the Dashboard at shift change for dirty, held, inspection-needed, and out-of-order beds.</t>
        </is>
      </c>
      <c r="O9" s="19" t="inlineStr">
        <is>
          <t>New Bed</t>
        </is>
      </c>
      <c r="P9" s="19" t="inlineStr">
        <is>
          <t>Management Hold</t>
        </is>
      </c>
      <c r="T9" s="19" t="inlineStr">
        <is>
          <t>RM201-L1</t>
        </is>
      </c>
    </row>
    <row r="10" ht="22" customHeight="1">
      <c r="A10" s="40" t="inlineStr">
        <is>
          <t>7. Enter a Target Ready Date for operational holds or repairs when the team has an expected completion date.</t>
        </is>
      </c>
      <c r="P10" s="19" t="inlineStr">
        <is>
          <t>Returned to Service</t>
        </is>
      </c>
      <c r="T10" s="19" t="inlineStr">
        <is>
          <t>RM201-U1</t>
        </is>
      </c>
    </row>
    <row r="11" ht="22" customHeight="1">
      <c r="A11" s="40" t="inlineStr">
        <is>
          <t>8. Enter a Resolved Date when the related issue is completed.</t>
        </is>
      </c>
      <c r="P11" s="19" t="inlineStr">
        <is>
          <t>Inventory Update</t>
        </is>
      </c>
      <c r="T11" s="19" t="inlineStr">
        <is>
          <t>RM202-A</t>
        </is>
      </c>
    </row>
    <row r="14">
      <c r="A14" s="6" t="inlineStr">
        <is>
          <t>Status Definitions</t>
        </is>
      </c>
    </row>
    <row r="15" ht="22" customHeight="1">
      <c r="A15" s="40" t="inlineStr">
        <is>
          <t>Available: Active, cleaned, and ready to be assigned.</t>
        </is>
      </c>
    </row>
    <row r="16" ht="22" customHeight="1">
      <c r="A16" s="40" t="inlineStr">
        <is>
          <t>Occupied: Currently assigned to an in-house guest.</t>
        </is>
      </c>
    </row>
    <row r="17" ht="22" customHeight="1">
      <c r="A17" s="40" t="inlineStr">
        <is>
          <t>Dirty: Vacated and awaiting cleaning.</t>
        </is>
      </c>
    </row>
    <row r="18" ht="22" customHeight="1">
      <c r="A18" s="40" t="inlineStr">
        <is>
          <t>Inspection Needed: Requires staff review before release.</t>
        </is>
      </c>
    </row>
    <row r="19" ht="22" customHeight="1">
      <c r="A19" s="40" t="inlineStr">
        <is>
          <t>Held: Temporarily unavailable for an operational reason.</t>
        </is>
      </c>
    </row>
    <row r="20" ht="22" customHeight="1">
      <c r="A20" s="40" t="inlineStr">
        <is>
          <t>Out of Order: Unavailable because of a maintenance or condition issue.</t>
        </is>
      </c>
    </row>
    <row r="21" ht="22" customHeight="1">
      <c r="A21" s="40" t="inlineStr">
        <is>
          <t>Retired: Removed from active inventory.</t>
        </is>
      </c>
    </row>
    <row r="22" ht="22" customHeight="1">
      <c r="A22" s="40" t="inlineStr">
        <is>
          <t>Available and Occupied are treated as sellable statuses. All other statuses are nonsellable.</t>
        </is>
      </c>
    </row>
    <row r="25">
      <c r="A25" s="6" t="inlineStr">
        <is>
          <t>Data Entry Rules</t>
        </is>
      </c>
    </row>
    <row r="26" ht="22" customHeight="1">
      <c r="A26" s="40" t="inlineStr">
        <is>
          <t>Enter dates as valid Excel dates; they display as m/d/yyyy.</t>
        </is>
      </c>
    </row>
    <row r="27" ht="22" customHeight="1">
      <c r="A27" s="40" t="inlineStr">
        <is>
          <t>Enter rates as numeric values; they display as currency.</t>
        </is>
      </c>
    </row>
    <row r="28" ht="22" customHeight="1">
      <c r="A28" s="40" t="inlineStr">
        <is>
          <t>Do not paste over formula columns.</t>
        </is>
      </c>
    </row>
    <row r="29" ht="22" customHeight="1">
      <c r="A29" s="40" t="inlineStr">
        <is>
          <t>Add new status records instead of changing historical entries unless correcting a confirmed data-entry error.</t>
        </is>
      </c>
    </row>
    <row r="30" ht="22" customHeight="1">
      <c r="A30" s="40" t="inlineStr">
        <is>
          <t>Use notes for concise operational detail. Do not store sensitive guest information.</t>
        </is>
      </c>
    </row>
    <row r="31" ht="22" customHeight="1">
      <c r="A31" s="40" t="inlineStr">
        <is>
          <t>This workbook is an internal operational tool and does not provide legal or regulatory compliance guarantees.</t>
        </is>
      </c>
    </row>
    <row r="34">
      <c r="A34" s="6" t="inlineStr">
        <is>
          <t>Editable Assumptions</t>
        </is>
      </c>
    </row>
    <row r="35" ht="22" customHeight="1">
      <c r="A35" s="40" t="inlineStr">
        <is>
          <t>The Dashboard contains editable targets for sellable bed percentage, maximum dirty bed age, inspection interval, out-of-order alerts, and the default nightly bed rate.</t>
        </is>
      </c>
    </row>
    <row r="36" ht="22" customHeight="1">
      <c r="A36" s="40" t="inlineStr">
        <is>
          <t>Management should set these values according to the property's own operating practices.</t>
        </is>
      </c>
    </row>
    <row r="39">
      <c r="A39" s="6" t="inlineStr">
        <is>
          <t>Formula Behavior</t>
        </is>
      </c>
    </row>
    <row r="40" ht="22" customHeight="1">
      <c r="A40" s="40" t="inlineStr">
        <is>
          <t>Current Status is calculated from the Status Log entry with the highest Log ID for each Bed ID.</t>
        </is>
      </c>
    </row>
    <row r="41" ht="22" customHeight="1">
      <c r="A41" s="40" t="inlineStr">
        <is>
          <t>Effective Nightly Rate uses the bed-specific Base Nightly Rate when entered; otherwise, it uses the Dashboard default.</t>
        </is>
      </c>
    </row>
    <row r="42" ht="22" customHeight="1">
      <c r="A42" s="40" t="inlineStr">
        <is>
          <t>Dashboard totals update from the Bed Inventory worksheet.</t>
        </is>
      </c>
    </row>
    <row r="43" ht="22" customHeight="1">
      <c r="A43" s="40" t="inlineStr">
        <is>
          <t>TODAY() drives status-aging and overdue-date checks.</t>
        </is>
      </c>
    </row>
    <row r="45">
      <c r="A45" s="6" t="inlineStr">
        <is>
          <t>Worksheet Guide</t>
        </is>
      </c>
    </row>
    <row r="46" ht="28" customHeight="1">
      <c r="A46" s="7" t="inlineStr">
        <is>
          <t>Dashboard</t>
        </is>
      </c>
      <c r="B46" s="41" t="inlineStr">
        <is>
          <t>Review capacity, revenue estimates, room summaries, charts, and operational alerts.</t>
        </is>
      </c>
      <c r="C46" s="42" t="n"/>
      <c r="D46" s="42" t="n"/>
      <c r="E46" s="42" t="n"/>
      <c r="F46" s="42" t="n"/>
      <c r="G46" s="42" t="n"/>
      <c r="H46" s="43" t="n"/>
    </row>
    <row r="47" ht="28" customHeight="1">
      <c r="A47" s="7" t="inlineStr">
        <is>
          <t>Bed Inventory</t>
        </is>
      </c>
      <c r="B47" s="41" t="inlineStr">
        <is>
          <t>Maintain one master record for each physical bed. Yellow cells are editable; blue cells are calculated.</t>
        </is>
      </c>
      <c r="C47" s="42" t="n"/>
      <c r="D47" s="42" t="n"/>
      <c r="E47" s="42" t="n"/>
      <c r="F47" s="42" t="n"/>
      <c r="G47" s="42" t="n"/>
      <c r="H47" s="43" t="n"/>
    </row>
    <row r="48" ht="28" customHeight="1">
      <c r="A48" s="7" t="inlineStr">
        <is>
          <t>Status Log</t>
        </is>
      </c>
      <c r="B48" s="41" t="inlineStr">
        <is>
          <t>Record each bed status change using a unique Log ID. The highest Log ID determines current status.</t>
        </is>
      </c>
      <c r="C48" s="42" t="n"/>
      <c r="D48" s="42" t="n"/>
      <c r="E48" s="42" t="n"/>
      <c r="F48" s="42" t="n"/>
      <c r="G48" s="42" t="n"/>
      <c r="H48" s="43" t="n"/>
    </row>
    <row r="49" ht="28" customHeight="1">
      <c r="A49" s="7" t="inlineStr">
        <is>
          <t>Instructions</t>
        </is>
      </c>
      <c r="B49" s="41" t="inlineStr">
        <is>
          <t>Review workflow guidance, status definitions, assumptions, and data-entry rules.</t>
        </is>
      </c>
      <c r="C49" s="42" t="n"/>
      <c r="D49" s="42" t="n"/>
      <c r="E49" s="42" t="n"/>
      <c r="F49" s="42" t="n"/>
      <c r="G49" s="42" t="n"/>
      <c r="H49" s="43" t="n"/>
    </row>
  </sheetData>
  <mergeCells count="39">
    <mergeCell ref="A9:H9"/>
    <mergeCell ref="A30:H30"/>
    <mergeCell ref="A39:H39"/>
    <mergeCell ref="A15:H15"/>
    <mergeCell ref="B49:H49"/>
    <mergeCell ref="A36:H36"/>
    <mergeCell ref="A11:H11"/>
    <mergeCell ref="A1:H1"/>
    <mergeCell ref="A45:H45"/>
    <mergeCell ref="A6:H6"/>
    <mergeCell ref="A7:H7"/>
    <mergeCell ref="A25:H25"/>
    <mergeCell ref="A16:H16"/>
    <mergeCell ref="A41:H41"/>
    <mergeCell ref="B47:H47"/>
    <mergeCell ref="A27:H27"/>
    <mergeCell ref="B46:H46"/>
    <mergeCell ref="A18:H18"/>
    <mergeCell ref="A3:H3"/>
    <mergeCell ref="A21:H21"/>
    <mergeCell ref="A26:H26"/>
    <mergeCell ref="A42:H42"/>
    <mergeCell ref="B48:H48"/>
    <mergeCell ref="A14:H14"/>
    <mergeCell ref="A5:H5"/>
    <mergeCell ref="A8:H8"/>
    <mergeCell ref="A22:H22"/>
    <mergeCell ref="A17:H17"/>
    <mergeCell ref="A40:H40"/>
    <mergeCell ref="A4:H4"/>
    <mergeCell ref="A29:H29"/>
    <mergeCell ref="A35:H35"/>
    <mergeCell ref="A20:H20"/>
    <mergeCell ref="A43:H43"/>
    <mergeCell ref="A10:H10"/>
    <mergeCell ref="A28:H28"/>
    <mergeCell ref="A19:H19"/>
    <mergeCell ref="A31:H31"/>
    <mergeCell ref="A34:H34"/>
  </mergeCells>
  <pageMargins left="0.75" right="0.75" top="1" bottom="1" header="0.5" footer="0.5"/>
  <pageSetup orientation="portrait" fitToHeight="2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2026-09-06T07:24:25Z</dcterms:created>
  <dcterms:modified xmlns:dcterms="http://purl.org/dc/terms/" xmlns:xsi="http://www.w3.org/2001/XMLSchema-instance" xsi:type="dcterms:W3CDTF">2026-09-06T07:24:26+00:00Z</dcterms:modified>
</cp:coreProperties>
</file>